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2_PROJEKTY_MOJE\OSELCE\ZAMEK\ROZPOČET\"/>
    </mc:Choice>
  </mc:AlternateContent>
  <bookViews>
    <workbookView xWindow="0" yWindow="0" windowWidth="14370" windowHeight="9585" activeTab="1"/>
  </bookViews>
  <sheets>
    <sheet name="Rekapitulace stavby" sheetId="1" r:id="rId1"/>
    <sheet name="18ZK039 - Stavební úpravy..." sheetId="2" r:id="rId2"/>
  </sheets>
  <definedNames>
    <definedName name="_xlnm.Print_Titles" localSheetId="1">'18ZK039 - Stavební úpravy...'!$119:$119</definedName>
    <definedName name="_xlnm.Print_Titles" localSheetId="0">'Rekapitulace stavby'!$85:$85</definedName>
    <definedName name="_xlnm.Print_Area" localSheetId="1">'18ZK039 - Stavební úpravy...'!$C$4:$Q$70,'18ZK039 - Stavební úpravy...'!$C$76:$Q$103,'18ZK039 - Stavební úpravy...'!$C$109:$Q$422</definedName>
    <definedName name="_xlnm.Print_Area" localSheetId="0">'Rekapitulace stavby'!$C$4:$AP$70,'Rekapitulace stavby'!$C$76:$AP$92</definedName>
  </definedNames>
  <calcPr calcId="162913"/>
</workbook>
</file>

<file path=xl/calcChain.xml><?xml version="1.0" encoding="utf-8"?>
<calcChain xmlns="http://schemas.openxmlformats.org/spreadsheetml/2006/main">
  <c r="BA88" i="1" l="1"/>
  <c r="AZ88" i="1"/>
  <c r="BI422" i="2"/>
  <c r="BH422" i="2"/>
  <c r="BG422" i="2"/>
  <c r="BF422" i="2"/>
  <c r="X422" i="2"/>
  <c r="W422" i="2"/>
  <c r="AD422" i="2"/>
  <c r="AB422" i="2"/>
  <c r="Z422" i="2"/>
  <c r="BK422" i="2"/>
  <c r="V422" i="2"/>
  <c r="P422" i="2" s="1"/>
  <c r="BE422" i="2" s="1"/>
  <c r="BI421" i="2"/>
  <c r="BH421" i="2"/>
  <c r="BG421" i="2"/>
  <c r="BF421" i="2"/>
  <c r="X421" i="2"/>
  <c r="W421" i="2"/>
  <c r="AD421" i="2"/>
  <c r="AB421" i="2"/>
  <c r="Z421" i="2"/>
  <c r="V421" i="2"/>
  <c r="BI419" i="2"/>
  <c r="BH419" i="2"/>
  <c r="BG419" i="2"/>
  <c r="BF419" i="2"/>
  <c r="X419" i="2"/>
  <c r="W419" i="2"/>
  <c r="AD419" i="2"/>
  <c r="AB419" i="2"/>
  <c r="Z419" i="2"/>
  <c r="V419" i="2"/>
  <c r="BK419" i="2" s="1"/>
  <c r="BI417" i="2"/>
  <c r="BH417" i="2"/>
  <c r="BG417" i="2"/>
  <c r="BF417" i="2"/>
  <c r="X417" i="2"/>
  <c r="W417" i="2"/>
  <c r="AD417" i="2"/>
  <c r="AB417" i="2"/>
  <c r="Z417" i="2"/>
  <c r="P417" i="2"/>
  <c r="BE417" i="2" s="1"/>
  <c r="V417" i="2"/>
  <c r="BK417" i="2" s="1"/>
  <c r="BI415" i="2"/>
  <c r="BH415" i="2"/>
  <c r="BG415" i="2"/>
  <c r="BF415" i="2"/>
  <c r="X415" i="2"/>
  <c r="W415" i="2"/>
  <c r="AD415" i="2"/>
  <c r="AD414" i="2" s="1"/>
  <c r="AB415" i="2"/>
  <c r="AB414" i="2" s="1"/>
  <c r="Z415" i="2"/>
  <c r="V415" i="2"/>
  <c r="BI413" i="2"/>
  <c r="BH413" i="2"/>
  <c r="BG413" i="2"/>
  <c r="BF413" i="2"/>
  <c r="X413" i="2"/>
  <c r="W413" i="2"/>
  <c r="AD413" i="2"/>
  <c r="AB413" i="2"/>
  <c r="Z413" i="2"/>
  <c r="V413" i="2"/>
  <c r="BI412" i="2"/>
  <c r="BH412" i="2"/>
  <c r="BG412" i="2"/>
  <c r="BF412" i="2"/>
  <c r="X412" i="2"/>
  <c r="W412" i="2"/>
  <c r="AD412" i="2"/>
  <c r="AB412" i="2"/>
  <c r="Z412" i="2"/>
  <c r="V412" i="2"/>
  <c r="BI411" i="2"/>
  <c r="BH411" i="2"/>
  <c r="BG411" i="2"/>
  <c r="BF411" i="2"/>
  <c r="X411" i="2"/>
  <c r="W411" i="2"/>
  <c r="AD411" i="2"/>
  <c r="AB411" i="2"/>
  <c r="Z411" i="2"/>
  <c r="BK411" i="2"/>
  <c r="P411" i="2"/>
  <c r="BE411" i="2" s="1"/>
  <c r="V411" i="2"/>
  <c r="BI410" i="2"/>
  <c r="BH410" i="2"/>
  <c r="BG410" i="2"/>
  <c r="BF410" i="2"/>
  <c r="X410" i="2"/>
  <c r="W410" i="2"/>
  <c r="AD410" i="2"/>
  <c r="AB410" i="2"/>
  <c r="Z410" i="2"/>
  <c r="BK410" i="2"/>
  <c r="P410" i="2"/>
  <c r="BE410" i="2" s="1"/>
  <c r="V410" i="2"/>
  <c r="BI409" i="2"/>
  <c r="BH409" i="2"/>
  <c r="BG409" i="2"/>
  <c r="BF409" i="2"/>
  <c r="X409" i="2"/>
  <c r="W409" i="2"/>
  <c r="AD409" i="2"/>
  <c r="AB409" i="2"/>
  <c r="Z409" i="2"/>
  <c r="V409" i="2"/>
  <c r="BI408" i="2"/>
  <c r="BH408" i="2"/>
  <c r="BG408" i="2"/>
  <c r="BF408" i="2"/>
  <c r="X408" i="2"/>
  <c r="W408" i="2"/>
  <c r="AD408" i="2"/>
  <c r="AB408" i="2"/>
  <c r="Z408" i="2"/>
  <c r="V408" i="2"/>
  <c r="BK408" i="2" s="1"/>
  <c r="BI407" i="2"/>
  <c r="BH407" i="2"/>
  <c r="BG407" i="2"/>
  <c r="BF407" i="2"/>
  <c r="X407" i="2"/>
  <c r="W407" i="2"/>
  <c r="AD407" i="2"/>
  <c r="AB407" i="2"/>
  <c r="Z407" i="2"/>
  <c r="BK407" i="2"/>
  <c r="P407" i="2"/>
  <c r="BE407" i="2" s="1"/>
  <c r="V407" i="2"/>
  <c r="BI406" i="2"/>
  <c r="BH406" i="2"/>
  <c r="BG406" i="2"/>
  <c r="BF406" i="2"/>
  <c r="X406" i="2"/>
  <c r="W406" i="2"/>
  <c r="AD406" i="2"/>
  <c r="AB406" i="2"/>
  <c r="Z406" i="2"/>
  <c r="BK406" i="2"/>
  <c r="P406" i="2"/>
  <c r="BE406" i="2" s="1"/>
  <c r="V406" i="2"/>
  <c r="BI405" i="2"/>
  <c r="BH405" i="2"/>
  <c r="BG405" i="2"/>
  <c r="BF405" i="2"/>
  <c r="X405" i="2"/>
  <c r="W405" i="2"/>
  <c r="AD405" i="2"/>
  <c r="AB405" i="2"/>
  <c r="Z405" i="2"/>
  <c r="V405" i="2"/>
  <c r="BI404" i="2"/>
  <c r="BH404" i="2"/>
  <c r="BG404" i="2"/>
  <c r="BF404" i="2"/>
  <c r="X404" i="2"/>
  <c r="W404" i="2"/>
  <c r="AD404" i="2"/>
  <c r="AB404" i="2"/>
  <c r="Z404" i="2"/>
  <c r="V404" i="2"/>
  <c r="BK404" i="2" s="1"/>
  <c r="BI403" i="2"/>
  <c r="BH403" i="2"/>
  <c r="BG403" i="2"/>
  <c r="BF403" i="2"/>
  <c r="X403" i="2"/>
  <c r="W403" i="2"/>
  <c r="AD403" i="2"/>
  <c r="AB403" i="2"/>
  <c r="Z403" i="2"/>
  <c r="BK403" i="2"/>
  <c r="V403" i="2"/>
  <c r="P403" i="2" s="1"/>
  <c r="BE403" i="2" s="1"/>
  <c r="BI401" i="2"/>
  <c r="BH401" i="2"/>
  <c r="BG401" i="2"/>
  <c r="BF401" i="2"/>
  <c r="X401" i="2"/>
  <c r="W401" i="2"/>
  <c r="AD401" i="2"/>
  <c r="AB401" i="2"/>
  <c r="Z401" i="2"/>
  <c r="BK401" i="2"/>
  <c r="V401" i="2"/>
  <c r="P401" i="2" s="1"/>
  <c r="BE401" i="2" s="1"/>
  <c r="BI400" i="2"/>
  <c r="BH400" i="2"/>
  <c r="BG400" i="2"/>
  <c r="BF400" i="2"/>
  <c r="X400" i="2"/>
  <c r="W400" i="2"/>
  <c r="AD400" i="2"/>
  <c r="AB400" i="2"/>
  <c r="Z400" i="2"/>
  <c r="BK400" i="2"/>
  <c r="P400" i="2"/>
  <c r="BE400" i="2" s="1"/>
  <c r="V400" i="2"/>
  <c r="BI399" i="2"/>
  <c r="BH399" i="2"/>
  <c r="BG399" i="2"/>
  <c r="BF399" i="2"/>
  <c r="X399" i="2"/>
  <c r="W399" i="2"/>
  <c r="AD399" i="2"/>
  <c r="AB399" i="2"/>
  <c r="Z399" i="2"/>
  <c r="V399" i="2"/>
  <c r="BI398" i="2"/>
  <c r="BH398" i="2"/>
  <c r="BG398" i="2"/>
  <c r="BF398" i="2"/>
  <c r="X398" i="2"/>
  <c r="W398" i="2"/>
  <c r="AD398" i="2"/>
  <c r="AD397" i="2" s="1"/>
  <c r="AB398" i="2"/>
  <c r="AB397" i="2" s="1"/>
  <c r="Z398" i="2"/>
  <c r="Z397" i="2" s="1"/>
  <c r="V398" i="2"/>
  <c r="BK398" i="2" s="1"/>
  <c r="BI396" i="2"/>
  <c r="BH396" i="2"/>
  <c r="BG396" i="2"/>
  <c r="BF396" i="2"/>
  <c r="X396" i="2"/>
  <c r="W396" i="2"/>
  <c r="AD396" i="2"/>
  <c r="AB396" i="2"/>
  <c r="Z396" i="2"/>
  <c r="V396" i="2"/>
  <c r="BI395" i="2"/>
  <c r="BH395" i="2"/>
  <c r="BG395" i="2"/>
  <c r="BF395" i="2"/>
  <c r="X395" i="2"/>
  <c r="W395" i="2"/>
  <c r="AD395" i="2"/>
  <c r="AB395" i="2"/>
  <c r="Z395" i="2"/>
  <c r="BK395" i="2"/>
  <c r="P395" i="2"/>
  <c r="BE395" i="2" s="1"/>
  <c r="V395" i="2"/>
  <c r="BI393" i="2"/>
  <c r="BH393" i="2"/>
  <c r="BG393" i="2"/>
  <c r="BF393" i="2"/>
  <c r="X393" i="2"/>
  <c r="W393" i="2"/>
  <c r="AD393" i="2"/>
  <c r="AB393" i="2"/>
  <c r="Z393" i="2"/>
  <c r="BK393" i="2"/>
  <c r="P393" i="2"/>
  <c r="BE393" i="2" s="1"/>
  <c r="V393" i="2"/>
  <c r="BI391" i="2"/>
  <c r="BH391" i="2"/>
  <c r="BG391" i="2"/>
  <c r="BF391" i="2"/>
  <c r="X391" i="2"/>
  <c r="W391" i="2"/>
  <c r="W390" i="2" s="1"/>
  <c r="H96" i="2" s="1"/>
  <c r="AD391" i="2"/>
  <c r="AB391" i="2"/>
  <c r="Z391" i="2"/>
  <c r="V391" i="2"/>
  <c r="BI389" i="2"/>
  <c r="BH389" i="2"/>
  <c r="BG389" i="2"/>
  <c r="BF389" i="2"/>
  <c r="X389" i="2"/>
  <c r="W389" i="2"/>
  <c r="AD389" i="2"/>
  <c r="AB389" i="2"/>
  <c r="Z389" i="2"/>
  <c r="V389" i="2"/>
  <c r="BI388" i="2"/>
  <c r="BH388" i="2"/>
  <c r="BG388" i="2"/>
  <c r="BF388" i="2"/>
  <c r="X388" i="2"/>
  <c r="W388" i="2"/>
  <c r="AD388" i="2"/>
  <c r="AB388" i="2"/>
  <c r="Z388" i="2"/>
  <c r="V388" i="2"/>
  <c r="BK388" i="2" s="1"/>
  <c r="BI387" i="2"/>
  <c r="BH387" i="2"/>
  <c r="BG387" i="2"/>
  <c r="BF387" i="2"/>
  <c r="X387" i="2"/>
  <c r="W387" i="2"/>
  <c r="AD387" i="2"/>
  <c r="AB387" i="2"/>
  <c r="Z387" i="2"/>
  <c r="BK387" i="2"/>
  <c r="V387" i="2"/>
  <c r="P387" i="2" s="1"/>
  <c r="BE387" i="2" s="1"/>
  <c r="BI386" i="2"/>
  <c r="BH386" i="2"/>
  <c r="BG386" i="2"/>
  <c r="BF386" i="2"/>
  <c r="X386" i="2"/>
  <c r="W386" i="2"/>
  <c r="AD386" i="2"/>
  <c r="AB386" i="2"/>
  <c r="Z386" i="2"/>
  <c r="BK386" i="2"/>
  <c r="P386" i="2"/>
  <c r="BE386" i="2" s="1"/>
  <c r="V386" i="2"/>
  <c r="BI385" i="2"/>
  <c r="BH385" i="2"/>
  <c r="BG385" i="2"/>
  <c r="BF385" i="2"/>
  <c r="X385" i="2"/>
  <c r="W385" i="2"/>
  <c r="AD385" i="2"/>
  <c r="AB385" i="2"/>
  <c r="Z385" i="2"/>
  <c r="V385" i="2"/>
  <c r="BI384" i="2"/>
  <c r="BH384" i="2"/>
  <c r="BG384" i="2"/>
  <c r="BF384" i="2"/>
  <c r="X384" i="2"/>
  <c r="W384" i="2"/>
  <c r="AD384" i="2"/>
  <c r="AB384" i="2"/>
  <c r="Z384" i="2"/>
  <c r="V384" i="2"/>
  <c r="BK384" i="2" s="1"/>
  <c r="BI383" i="2"/>
  <c r="BH383" i="2"/>
  <c r="BG383" i="2"/>
  <c r="BF383" i="2"/>
  <c r="X383" i="2"/>
  <c r="W383" i="2"/>
  <c r="AD383" i="2"/>
  <c r="AB383" i="2"/>
  <c r="Z383" i="2"/>
  <c r="V383" i="2"/>
  <c r="BK383" i="2" s="1"/>
  <c r="BI382" i="2"/>
  <c r="BH382" i="2"/>
  <c r="BG382" i="2"/>
  <c r="BF382" i="2"/>
  <c r="X382" i="2"/>
  <c r="W382" i="2"/>
  <c r="AD382" i="2"/>
  <c r="AB382" i="2"/>
  <c r="Z382" i="2"/>
  <c r="V382" i="2"/>
  <c r="BK382" i="2" s="1"/>
  <c r="BI381" i="2"/>
  <c r="BH381" i="2"/>
  <c r="BG381" i="2"/>
  <c r="BF381" i="2"/>
  <c r="X381" i="2"/>
  <c r="W381" i="2"/>
  <c r="AD381" i="2"/>
  <c r="AB381" i="2"/>
  <c r="Z381" i="2"/>
  <c r="V381" i="2"/>
  <c r="BI380" i="2"/>
  <c r="BH380" i="2"/>
  <c r="BG380" i="2"/>
  <c r="BF380" i="2"/>
  <c r="X380" i="2"/>
  <c r="W380" i="2"/>
  <c r="AD380" i="2"/>
  <c r="AB380" i="2"/>
  <c r="Z380" i="2"/>
  <c r="V380" i="2"/>
  <c r="BK380" i="2" s="1"/>
  <c r="BI379" i="2"/>
  <c r="BH379" i="2"/>
  <c r="BG379" i="2"/>
  <c r="BF379" i="2"/>
  <c r="X379" i="2"/>
  <c r="W379" i="2"/>
  <c r="AD379" i="2"/>
  <c r="AB379" i="2"/>
  <c r="Z379" i="2"/>
  <c r="V379" i="2"/>
  <c r="BK379" i="2" s="1"/>
  <c r="BI378" i="2"/>
  <c r="BH378" i="2"/>
  <c r="BG378" i="2"/>
  <c r="BF378" i="2"/>
  <c r="X378" i="2"/>
  <c r="W378" i="2"/>
  <c r="AD378" i="2"/>
  <c r="AB378" i="2"/>
  <c r="Z378" i="2"/>
  <c r="V378" i="2"/>
  <c r="BK378" i="2" s="1"/>
  <c r="BI377" i="2"/>
  <c r="BH377" i="2"/>
  <c r="BG377" i="2"/>
  <c r="BF377" i="2"/>
  <c r="X377" i="2"/>
  <c r="W377" i="2"/>
  <c r="AD377" i="2"/>
  <c r="AB377" i="2"/>
  <c r="Z377" i="2"/>
  <c r="V377" i="2"/>
  <c r="BI376" i="2"/>
  <c r="BH376" i="2"/>
  <c r="BG376" i="2"/>
  <c r="BF376" i="2"/>
  <c r="X376" i="2"/>
  <c r="W376" i="2"/>
  <c r="AD376" i="2"/>
  <c r="AB376" i="2"/>
  <c r="Z376" i="2"/>
  <c r="V376" i="2"/>
  <c r="BI375" i="2"/>
  <c r="BH375" i="2"/>
  <c r="BG375" i="2"/>
  <c r="BF375" i="2"/>
  <c r="X375" i="2"/>
  <c r="W375" i="2"/>
  <c r="AD375" i="2"/>
  <c r="AB375" i="2"/>
  <c r="Z375" i="2"/>
  <c r="V375" i="2"/>
  <c r="BK375" i="2" s="1"/>
  <c r="BI374" i="2"/>
  <c r="BH374" i="2"/>
  <c r="BG374" i="2"/>
  <c r="BF374" i="2"/>
  <c r="X374" i="2"/>
  <c r="W374" i="2"/>
  <c r="AD374" i="2"/>
  <c r="AB374" i="2"/>
  <c r="Z374" i="2"/>
  <c r="BK374" i="2"/>
  <c r="P374" i="2"/>
  <c r="BE374" i="2" s="1"/>
  <c r="V374" i="2"/>
  <c r="BI373" i="2"/>
  <c r="BH373" i="2"/>
  <c r="BG373" i="2"/>
  <c r="BF373" i="2"/>
  <c r="X373" i="2"/>
  <c r="W373" i="2"/>
  <c r="AD373" i="2"/>
  <c r="AB373" i="2"/>
  <c r="Z373" i="2"/>
  <c r="V373" i="2"/>
  <c r="BI372" i="2"/>
  <c r="BH372" i="2"/>
  <c r="BG372" i="2"/>
  <c r="BF372" i="2"/>
  <c r="X372" i="2"/>
  <c r="W372" i="2"/>
  <c r="AD372" i="2"/>
  <c r="AB372" i="2"/>
  <c r="Z372" i="2"/>
  <c r="V372" i="2"/>
  <c r="BK372" i="2" s="1"/>
  <c r="BI371" i="2"/>
  <c r="BH371" i="2"/>
  <c r="BG371" i="2"/>
  <c r="BF371" i="2"/>
  <c r="X371" i="2"/>
  <c r="W371" i="2"/>
  <c r="AD371" i="2"/>
  <c r="AB371" i="2"/>
  <c r="Z371" i="2"/>
  <c r="BK371" i="2"/>
  <c r="P371" i="2"/>
  <c r="BE371" i="2" s="1"/>
  <c r="V371" i="2"/>
  <c r="BI370" i="2"/>
  <c r="BH370" i="2"/>
  <c r="BG370" i="2"/>
  <c r="BF370" i="2"/>
  <c r="X370" i="2"/>
  <c r="W370" i="2"/>
  <c r="AD370" i="2"/>
  <c r="AB370" i="2"/>
  <c r="Z370" i="2"/>
  <c r="BK370" i="2"/>
  <c r="P370" i="2"/>
  <c r="BE370" i="2" s="1"/>
  <c r="V370" i="2"/>
  <c r="BI369" i="2"/>
  <c r="BH369" i="2"/>
  <c r="BG369" i="2"/>
  <c r="BF369" i="2"/>
  <c r="X369" i="2"/>
  <c r="W369" i="2"/>
  <c r="AD369" i="2"/>
  <c r="AB369" i="2"/>
  <c r="Z369" i="2"/>
  <c r="V369" i="2"/>
  <c r="BI367" i="2"/>
  <c r="BH367" i="2"/>
  <c r="BG367" i="2"/>
  <c r="BF367" i="2"/>
  <c r="X367" i="2"/>
  <c r="W367" i="2"/>
  <c r="AD367" i="2"/>
  <c r="AB367" i="2"/>
  <c r="Z367" i="2"/>
  <c r="P367" i="2"/>
  <c r="BE367" i="2" s="1"/>
  <c r="V367" i="2"/>
  <c r="BK367" i="2" s="1"/>
  <c r="BI365" i="2"/>
  <c r="BH365" i="2"/>
  <c r="BG365" i="2"/>
  <c r="BF365" i="2"/>
  <c r="X365" i="2"/>
  <c r="W365" i="2"/>
  <c r="AD365" i="2"/>
  <c r="AB365" i="2"/>
  <c r="Z365" i="2"/>
  <c r="V365" i="2"/>
  <c r="BK365" i="2" s="1"/>
  <c r="BI364" i="2"/>
  <c r="BH364" i="2"/>
  <c r="BG364" i="2"/>
  <c r="BF364" i="2"/>
  <c r="X364" i="2"/>
  <c r="W364" i="2"/>
  <c r="AD364" i="2"/>
  <c r="AB364" i="2"/>
  <c r="Z364" i="2"/>
  <c r="P364" i="2"/>
  <c r="BE364" i="2" s="1"/>
  <c r="V364" i="2"/>
  <c r="BK364" i="2" s="1"/>
  <c r="BI363" i="2"/>
  <c r="BH363" i="2"/>
  <c r="BG363" i="2"/>
  <c r="BF363" i="2"/>
  <c r="X363" i="2"/>
  <c r="W363" i="2"/>
  <c r="AD363" i="2"/>
  <c r="AB363" i="2"/>
  <c r="Z363" i="2"/>
  <c r="V363" i="2"/>
  <c r="P363" i="2" s="1"/>
  <c r="BE363" i="2" s="1"/>
  <c r="BI362" i="2"/>
  <c r="BH362" i="2"/>
  <c r="BG362" i="2"/>
  <c r="BF362" i="2"/>
  <c r="X362" i="2"/>
  <c r="W362" i="2"/>
  <c r="AD362" i="2"/>
  <c r="AB362" i="2"/>
  <c r="Z362" i="2"/>
  <c r="V362" i="2"/>
  <c r="BI361" i="2"/>
  <c r="BH361" i="2"/>
  <c r="BG361" i="2"/>
  <c r="BF361" i="2"/>
  <c r="X361" i="2"/>
  <c r="W361" i="2"/>
  <c r="AD361" i="2"/>
  <c r="AB361" i="2"/>
  <c r="Z361" i="2"/>
  <c r="V361" i="2"/>
  <c r="BK361" i="2" s="1"/>
  <c r="BI360" i="2"/>
  <c r="BH360" i="2"/>
  <c r="BG360" i="2"/>
  <c r="BF360" i="2"/>
  <c r="X360" i="2"/>
  <c r="W360" i="2"/>
  <c r="AD360" i="2"/>
  <c r="AB360" i="2"/>
  <c r="Z360" i="2"/>
  <c r="BK360" i="2"/>
  <c r="V360" i="2"/>
  <c r="P360" i="2" s="1"/>
  <c r="BE360" i="2" s="1"/>
  <c r="BI359" i="2"/>
  <c r="BH359" i="2"/>
  <c r="BG359" i="2"/>
  <c r="BF359" i="2"/>
  <c r="X359" i="2"/>
  <c r="W359" i="2"/>
  <c r="AD359" i="2"/>
  <c r="AB359" i="2"/>
  <c r="Z359" i="2"/>
  <c r="BK359" i="2"/>
  <c r="V359" i="2"/>
  <c r="P359" i="2" s="1"/>
  <c r="BE359" i="2" s="1"/>
  <c r="BI358" i="2"/>
  <c r="BH358" i="2"/>
  <c r="BG358" i="2"/>
  <c r="BF358" i="2"/>
  <c r="X358" i="2"/>
  <c r="W358" i="2"/>
  <c r="AD358" i="2"/>
  <c r="AB358" i="2"/>
  <c r="Z358" i="2"/>
  <c r="V358" i="2"/>
  <c r="BI357" i="2"/>
  <c r="BH357" i="2"/>
  <c r="BG357" i="2"/>
  <c r="BF357" i="2"/>
  <c r="X357" i="2"/>
  <c r="W357" i="2"/>
  <c r="AD357" i="2"/>
  <c r="AB357" i="2"/>
  <c r="Z357" i="2"/>
  <c r="V357" i="2"/>
  <c r="BK357" i="2" s="1"/>
  <c r="BI356" i="2"/>
  <c r="BH356" i="2"/>
  <c r="BG356" i="2"/>
  <c r="BF356" i="2"/>
  <c r="X356" i="2"/>
  <c r="W356" i="2"/>
  <c r="AD356" i="2"/>
  <c r="AB356" i="2"/>
  <c r="Z356" i="2"/>
  <c r="BK356" i="2"/>
  <c r="P356" i="2"/>
  <c r="BE356" i="2" s="1"/>
  <c r="V356" i="2"/>
  <c r="BI355" i="2"/>
  <c r="BH355" i="2"/>
  <c r="BG355" i="2"/>
  <c r="BF355" i="2"/>
  <c r="X355" i="2"/>
  <c r="W355" i="2"/>
  <c r="AD355" i="2"/>
  <c r="AB355" i="2"/>
  <c r="Z355" i="2"/>
  <c r="V355" i="2"/>
  <c r="P355" i="2" s="1"/>
  <c r="BE355" i="2" s="1"/>
  <c r="BI354" i="2"/>
  <c r="BH354" i="2"/>
  <c r="BG354" i="2"/>
  <c r="BF354" i="2"/>
  <c r="X354" i="2"/>
  <c r="W354" i="2"/>
  <c r="AD354" i="2"/>
  <c r="AB354" i="2"/>
  <c r="Z354" i="2"/>
  <c r="V354" i="2"/>
  <c r="BI353" i="2"/>
  <c r="BH353" i="2"/>
  <c r="BG353" i="2"/>
  <c r="BF353" i="2"/>
  <c r="X353" i="2"/>
  <c r="W353" i="2"/>
  <c r="AD353" i="2"/>
  <c r="AB353" i="2"/>
  <c r="Z353" i="2"/>
  <c r="V353" i="2"/>
  <c r="BI352" i="2"/>
  <c r="BH352" i="2"/>
  <c r="BG352" i="2"/>
  <c r="BF352" i="2"/>
  <c r="X352" i="2"/>
  <c r="W352" i="2"/>
  <c r="AD352" i="2"/>
  <c r="AB352" i="2"/>
  <c r="Z352" i="2"/>
  <c r="V352" i="2"/>
  <c r="BK352" i="2" s="1"/>
  <c r="BI351" i="2"/>
  <c r="BH351" i="2"/>
  <c r="BG351" i="2"/>
  <c r="BF351" i="2"/>
  <c r="X351" i="2"/>
  <c r="W351" i="2"/>
  <c r="AD351" i="2"/>
  <c r="AB351" i="2"/>
  <c r="Z351" i="2"/>
  <c r="BK351" i="2"/>
  <c r="V351" i="2"/>
  <c r="P351" i="2" s="1"/>
  <c r="BE351" i="2" s="1"/>
  <c r="BI350" i="2"/>
  <c r="BH350" i="2"/>
  <c r="BG350" i="2"/>
  <c r="BF350" i="2"/>
  <c r="X350" i="2"/>
  <c r="W350" i="2"/>
  <c r="AD350" i="2"/>
  <c r="AB350" i="2"/>
  <c r="Z350" i="2"/>
  <c r="V350" i="2"/>
  <c r="BI349" i="2"/>
  <c r="BH349" i="2"/>
  <c r="BG349" i="2"/>
  <c r="BF349" i="2"/>
  <c r="X349" i="2"/>
  <c r="W349" i="2"/>
  <c r="AD349" i="2"/>
  <c r="AB349" i="2"/>
  <c r="Z349" i="2"/>
  <c r="P349" i="2"/>
  <c r="BE349" i="2" s="1"/>
  <c r="V349" i="2"/>
  <c r="BK349" i="2" s="1"/>
  <c r="BI348" i="2"/>
  <c r="BH348" i="2"/>
  <c r="BG348" i="2"/>
  <c r="BF348" i="2"/>
  <c r="X348" i="2"/>
  <c r="W348" i="2"/>
  <c r="AD348" i="2"/>
  <c r="AB348" i="2"/>
  <c r="Z348" i="2"/>
  <c r="BK348" i="2"/>
  <c r="P348" i="2"/>
  <c r="BE348" i="2" s="1"/>
  <c r="V348" i="2"/>
  <c r="BI347" i="2"/>
  <c r="BH347" i="2"/>
  <c r="BG347" i="2"/>
  <c r="BF347" i="2"/>
  <c r="X347" i="2"/>
  <c r="W347" i="2"/>
  <c r="AD347" i="2"/>
  <c r="AB347" i="2"/>
  <c r="Z347" i="2"/>
  <c r="V347" i="2"/>
  <c r="P347" i="2" s="1"/>
  <c r="BE347" i="2" s="1"/>
  <c r="BI346" i="2"/>
  <c r="BH346" i="2"/>
  <c r="BG346" i="2"/>
  <c r="BF346" i="2"/>
  <c r="X346" i="2"/>
  <c r="W346" i="2"/>
  <c r="AD346" i="2"/>
  <c r="AB346" i="2"/>
  <c r="Z346" i="2"/>
  <c r="V346" i="2"/>
  <c r="BI345" i="2"/>
  <c r="BH345" i="2"/>
  <c r="BG345" i="2"/>
  <c r="BF345" i="2"/>
  <c r="X345" i="2"/>
  <c r="W345" i="2"/>
  <c r="AD345" i="2"/>
  <c r="AB345" i="2"/>
  <c r="Z345" i="2"/>
  <c r="V345" i="2"/>
  <c r="BK345" i="2" s="1"/>
  <c r="BI344" i="2"/>
  <c r="BH344" i="2"/>
  <c r="BG344" i="2"/>
  <c r="BF344" i="2"/>
  <c r="X344" i="2"/>
  <c r="W344" i="2"/>
  <c r="AD344" i="2"/>
  <c r="AB344" i="2"/>
  <c r="Z344" i="2"/>
  <c r="V344" i="2"/>
  <c r="P344" i="2" s="1"/>
  <c r="BE344" i="2" s="1"/>
  <c r="BI343" i="2"/>
  <c r="BH343" i="2"/>
  <c r="BG343" i="2"/>
  <c r="BF343" i="2"/>
  <c r="X343" i="2"/>
  <c r="W343" i="2"/>
  <c r="AD343" i="2"/>
  <c r="AB343" i="2"/>
  <c r="Z343" i="2"/>
  <c r="V343" i="2"/>
  <c r="P343" i="2" s="1"/>
  <c r="BE343" i="2" s="1"/>
  <c r="BI342" i="2"/>
  <c r="BH342" i="2"/>
  <c r="BG342" i="2"/>
  <c r="BF342" i="2"/>
  <c r="X342" i="2"/>
  <c r="W342" i="2"/>
  <c r="AD342" i="2"/>
  <c r="AB342" i="2"/>
  <c r="Z342" i="2"/>
  <c r="V342" i="2"/>
  <c r="BI341" i="2"/>
  <c r="BH341" i="2"/>
  <c r="BG341" i="2"/>
  <c r="BF341" i="2"/>
  <c r="X341" i="2"/>
  <c r="W341" i="2"/>
  <c r="AD341" i="2"/>
  <c r="AB341" i="2"/>
  <c r="Z341" i="2"/>
  <c r="V341" i="2"/>
  <c r="BI340" i="2"/>
  <c r="BH340" i="2"/>
  <c r="BG340" i="2"/>
  <c r="BF340" i="2"/>
  <c r="X340" i="2"/>
  <c r="W340" i="2"/>
  <c r="AD340" i="2"/>
  <c r="AB340" i="2"/>
  <c r="Z340" i="2"/>
  <c r="V340" i="2"/>
  <c r="BK340" i="2" s="1"/>
  <c r="BI339" i="2"/>
  <c r="BH339" i="2"/>
  <c r="BG339" i="2"/>
  <c r="BF339" i="2"/>
  <c r="X339" i="2"/>
  <c r="W339" i="2"/>
  <c r="AD339" i="2"/>
  <c r="AB339" i="2"/>
  <c r="Z339" i="2"/>
  <c r="BK339" i="2"/>
  <c r="P339" i="2"/>
  <c r="BE339" i="2" s="1"/>
  <c r="V339" i="2"/>
  <c r="BI338" i="2"/>
  <c r="BH338" i="2"/>
  <c r="BG338" i="2"/>
  <c r="BF338" i="2"/>
  <c r="X338" i="2"/>
  <c r="W338" i="2"/>
  <c r="AD338" i="2"/>
  <c r="AB338" i="2"/>
  <c r="Z338" i="2"/>
  <c r="BK338" i="2"/>
  <c r="P338" i="2"/>
  <c r="BE338" i="2" s="1"/>
  <c r="V338" i="2"/>
  <c r="BI337" i="2"/>
  <c r="BH337" i="2"/>
  <c r="BG337" i="2"/>
  <c r="BF337" i="2"/>
  <c r="X337" i="2"/>
  <c r="W337" i="2"/>
  <c r="AD337" i="2"/>
  <c r="AB337" i="2"/>
  <c r="Z337" i="2"/>
  <c r="V337" i="2"/>
  <c r="BI336" i="2"/>
  <c r="BH336" i="2"/>
  <c r="BG336" i="2"/>
  <c r="BF336" i="2"/>
  <c r="X336" i="2"/>
  <c r="W336" i="2"/>
  <c r="AD336" i="2"/>
  <c r="AB336" i="2"/>
  <c r="Z336" i="2"/>
  <c r="V336" i="2"/>
  <c r="BK336" i="2" s="1"/>
  <c r="BI335" i="2"/>
  <c r="BH335" i="2"/>
  <c r="BG335" i="2"/>
  <c r="BF335" i="2"/>
  <c r="X335" i="2"/>
  <c r="W335" i="2"/>
  <c r="AD335" i="2"/>
  <c r="AB335" i="2"/>
  <c r="Z335" i="2"/>
  <c r="BK335" i="2"/>
  <c r="P335" i="2"/>
  <c r="BE335" i="2" s="1"/>
  <c r="V335" i="2"/>
  <c r="BI334" i="2"/>
  <c r="BH334" i="2"/>
  <c r="BG334" i="2"/>
  <c r="BF334" i="2"/>
  <c r="X334" i="2"/>
  <c r="W334" i="2"/>
  <c r="AD334" i="2"/>
  <c r="AB334" i="2"/>
  <c r="Z334" i="2"/>
  <c r="BK334" i="2"/>
  <c r="P334" i="2"/>
  <c r="BE334" i="2" s="1"/>
  <c r="V334" i="2"/>
  <c r="BI333" i="2"/>
  <c r="BH333" i="2"/>
  <c r="BG333" i="2"/>
  <c r="BF333" i="2"/>
  <c r="X333" i="2"/>
  <c r="W333" i="2"/>
  <c r="AD333" i="2"/>
  <c r="AB333" i="2"/>
  <c r="Z333" i="2"/>
  <c r="V333" i="2"/>
  <c r="BI332" i="2"/>
  <c r="BH332" i="2"/>
  <c r="BG332" i="2"/>
  <c r="BF332" i="2"/>
  <c r="X332" i="2"/>
  <c r="W332" i="2"/>
  <c r="AD332" i="2"/>
  <c r="AB332" i="2"/>
  <c r="Z332" i="2"/>
  <c r="V332" i="2"/>
  <c r="BK332" i="2" s="1"/>
  <c r="BI331" i="2"/>
  <c r="BH331" i="2"/>
  <c r="BG331" i="2"/>
  <c r="BF331" i="2"/>
  <c r="X331" i="2"/>
  <c r="W331" i="2"/>
  <c r="AD331" i="2"/>
  <c r="AB331" i="2"/>
  <c r="Z331" i="2"/>
  <c r="BK331" i="2"/>
  <c r="V331" i="2"/>
  <c r="P331" i="2" s="1"/>
  <c r="BE331" i="2" s="1"/>
  <c r="BI330" i="2"/>
  <c r="BH330" i="2"/>
  <c r="BG330" i="2"/>
  <c r="BF330" i="2"/>
  <c r="X330" i="2"/>
  <c r="W330" i="2"/>
  <c r="AD330" i="2"/>
  <c r="AB330" i="2"/>
  <c r="Z330" i="2"/>
  <c r="BK330" i="2"/>
  <c r="V330" i="2"/>
  <c r="P330" i="2" s="1"/>
  <c r="BE330" i="2" s="1"/>
  <c r="BI329" i="2"/>
  <c r="BH329" i="2"/>
  <c r="BG329" i="2"/>
  <c r="BF329" i="2"/>
  <c r="X329" i="2"/>
  <c r="W329" i="2"/>
  <c r="AD329" i="2"/>
  <c r="AB329" i="2"/>
  <c r="Z329" i="2"/>
  <c r="V329" i="2"/>
  <c r="BI328" i="2"/>
  <c r="BH328" i="2"/>
  <c r="BG328" i="2"/>
  <c r="BF328" i="2"/>
  <c r="X328" i="2"/>
  <c r="W328" i="2"/>
  <c r="AD328" i="2"/>
  <c r="AB328" i="2"/>
  <c r="Z328" i="2"/>
  <c r="V328" i="2"/>
  <c r="BI327" i="2"/>
  <c r="BH327" i="2"/>
  <c r="BG327" i="2"/>
  <c r="BF327" i="2"/>
  <c r="X327" i="2"/>
  <c r="W327" i="2"/>
  <c r="AD327" i="2"/>
  <c r="AB327" i="2"/>
  <c r="Z327" i="2"/>
  <c r="BK327" i="2"/>
  <c r="V327" i="2"/>
  <c r="P327" i="2" s="1"/>
  <c r="BE327" i="2" s="1"/>
  <c r="BI326" i="2"/>
  <c r="BH326" i="2"/>
  <c r="BG326" i="2"/>
  <c r="BF326" i="2"/>
  <c r="X326" i="2"/>
  <c r="W326" i="2"/>
  <c r="AD326" i="2"/>
  <c r="AB326" i="2"/>
  <c r="Z326" i="2"/>
  <c r="BK326" i="2"/>
  <c r="V326" i="2"/>
  <c r="P326" i="2" s="1"/>
  <c r="BE326" i="2" s="1"/>
  <c r="BI325" i="2"/>
  <c r="BH325" i="2"/>
  <c r="BG325" i="2"/>
  <c r="BF325" i="2"/>
  <c r="X325" i="2"/>
  <c r="W325" i="2"/>
  <c r="AD325" i="2"/>
  <c r="AB325" i="2"/>
  <c r="Z325" i="2"/>
  <c r="V325" i="2"/>
  <c r="BI324" i="2"/>
  <c r="BH324" i="2"/>
  <c r="BG324" i="2"/>
  <c r="BF324" i="2"/>
  <c r="X324" i="2"/>
  <c r="W324" i="2"/>
  <c r="AD324" i="2"/>
  <c r="AB324" i="2"/>
  <c r="Z324" i="2"/>
  <c r="V324" i="2"/>
  <c r="BK324" i="2" s="1"/>
  <c r="BI323" i="2"/>
  <c r="BH323" i="2"/>
  <c r="BG323" i="2"/>
  <c r="BF323" i="2"/>
  <c r="X323" i="2"/>
  <c r="W323" i="2"/>
  <c r="AD323" i="2"/>
  <c r="AB323" i="2"/>
  <c r="Z323" i="2"/>
  <c r="BK323" i="2"/>
  <c r="V323" i="2"/>
  <c r="P323" i="2" s="1"/>
  <c r="BE323" i="2" s="1"/>
  <c r="BI322" i="2"/>
  <c r="BH322" i="2"/>
  <c r="BG322" i="2"/>
  <c r="BF322" i="2"/>
  <c r="X322" i="2"/>
  <c r="W322" i="2"/>
  <c r="AD322" i="2"/>
  <c r="AB322" i="2"/>
  <c r="Z322" i="2"/>
  <c r="BK322" i="2"/>
  <c r="V322" i="2"/>
  <c r="P322" i="2" s="1"/>
  <c r="BE322" i="2" s="1"/>
  <c r="BI321" i="2"/>
  <c r="BH321" i="2"/>
  <c r="BG321" i="2"/>
  <c r="BF321" i="2"/>
  <c r="X321" i="2"/>
  <c r="W321" i="2"/>
  <c r="AD321" i="2"/>
  <c r="AB321" i="2"/>
  <c r="Z321" i="2"/>
  <c r="V321" i="2"/>
  <c r="BI320" i="2"/>
  <c r="BH320" i="2"/>
  <c r="BG320" i="2"/>
  <c r="BF320" i="2"/>
  <c r="X320" i="2"/>
  <c r="W320" i="2"/>
  <c r="AD320" i="2"/>
  <c r="AB320" i="2"/>
  <c r="Z320" i="2"/>
  <c r="V320" i="2"/>
  <c r="BK320" i="2" s="1"/>
  <c r="BI319" i="2"/>
  <c r="BH319" i="2"/>
  <c r="BG319" i="2"/>
  <c r="BF319" i="2"/>
  <c r="X319" i="2"/>
  <c r="W319" i="2"/>
  <c r="AD319" i="2"/>
  <c r="AB319" i="2"/>
  <c r="Z319" i="2"/>
  <c r="BK319" i="2"/>
  <c r="V319" i="2"/>
  <c r="P319" i="2" s="1"/>
  <c r="BE319" i="2" s="1"/>
  <c r="BI318" i="2"/>
  <c r="BH318" i="2"/>
  <c r="BG318" i="2"/>
  <c r="BF318" i="2"/>
  <c r="X318" i="2"/>
  <c r="W318" i="2"/>
  <c r="AD318" i="2"/>
  <c r="AB318" i="2"/>
  <c r="Z318" i="2"/>
  <c r="V318" i="2"/>
  <c r="P318" i="2" s="1"/>
  <c r="BE318" i="2" s="1"/>
  <c r="BI317" i="2"/>
  <c r="BH317" i="2"/>
  <c r="BG317" i="2"/>
  <c r="BF317" i="2"/>
  <c r="X317" i="2"/>
  <c r="W317" i="2"/>
  <c r="AD317" i="2"/>
  <c r="AB317" i="2"/>
  <c r="Z317" i="2"/>
  <c r="V317" i="2"/>
  <c r="BI316" i="2"/>
  <c r="BH316" i="2"/>
  <c r="BG316" i="2"/>
  <c r="BF316" i="2"/>
  <c r="X316" i="2"/>
  <c r="W316" i="2"/>
  <c r="AD316" i="2"/>
  <c r="AB316" i="2"/>
  <c r="Z316" i="2"/>
  <c r="P316" i="2"/>
  <c r="BE316" i="2" s="1"/>
  <c r="V316" i="2"/>
  <c r="BK316" i="2" s="1"/>
  <c r="BI315" i="2"/>
  <c r="BH315" i="2"/>
  <c r="BG315" i="2"/>
  <c r="BF315" i="2"/>
  <c r="X315" i="2"/>
  <c r="W315" i="2"/>
  <c r="AD315" i="2"/>
  <c r="AB315" i="2"/>
  <c r="Z315" i="2"/>
  <c r="P315" i="2"/>
  <c r="BE315" i="2" s="1"/>
  <c r="V315" i="2"/>
  <c r="BK315" i="2" s="1"/>
  <c r="BI314" i="2"/>
  <c r="BH314" i="2"/>
  <c r="BG314" i="2"/>
  <c r="BF314" i="2"/>
  <c r="X314" i="2"/>
  <c r="W314" i="2"/>
  <c r="AD314" i="2"/>
  <c r="AB314" i="2"/>
  <c r="Z314" i="2"/>
  <c r="P314" i="2"/>
  <c r="BE314" i="2" s="1"/>
  <c r="V314" i="2"/>
  <c r="BK314" i="2" s="1"/>
  <c r="BI313" i="2"/>
  <c r="BH313" i="2"/>
  <c r="BG313" i="2"/>
  <c r="BF313" i="2"/>
  <c r="X313" i="2"/>
  <c r="W313" i="2"/>
  <c r="AD313" i="2"/>
  <c r="AB313" i="2"/>
  <c r="Z313" i="2"/>
  <c r="V313" i="2"/>
  <c r="BI312" i="2"/>
  <c r="BH312" i="2"/>
  <c r="BG312" i="2"/>
  <c r="BF312" i="2"/>
  <c r="X312" i="2"/>
  <c r="W312" i="2"/>
  <c r="AD312" i="2"/>
  <c r="AB312" i="2"/>
  <c r="Z312" i="2"/>
  <c r="V312" i="2"/>
  <c r="BI311" i="2"/>
  <c r="BH311" i="2"/>
  <c r="BG311" i="2"/>
  <c r="BF311" i="2"/>
  <c r="X311" i="2"/>
  <c r="W311" i="2"/>
  <c r="AD311" i="2"/>
  <c r="AB311" i="2"/>
  <c r="Z311" i="2"/>
  <c r="P311" i="2"/>
  <c r="BE311" i="2" s="1"/>
  <c r="V311" i="2"/>
  <c r="BK311" i="2" s="1"/>
  <c r="BI310" i="2"/>
  <c r="BH310" i="2"/>
  <c r="BG310" i="2"/>
  <c r="BF310" i="2"/>
  <c r="X310" i="2"/>
  <c r="W310" i="2"/>
  <c r="AD310" i="2"/>
  <c r="AB310" i="2"/>
  <c r="Z310" i="2"/>
  <c r="P310" i="2"/>
  <c r="BE310" i="2" s="1"/>
  <c r="V310" i="2"/>
  <c r="BK310" i="2" s="1"/>
  <c r="BI309" i="2"/>
  <c r="BH309" i="2"/>
  <c r="BG309" i="2"/>
  <c r="BF309" i="2"/>
  <c r="X309" i="2"/>
  <c r="W309" i="2"/>
  <c r="AD309" i="2"/>
  <c r="AB309" i="2"/>
  <c r="Z309" i="2"/>
  <c r="V309" i="2"/>
  <c r="BI308" i="2"/>
  <c r="BH308" i="2"/>
  <c r="BG308" i="2"/>
  <c r="BF308" i="2"/>
  <c r="X308" i="2"/>
  <c r="W308" i="2"/>
  <c r="AD308" i="2"/>
  <c r="AB308" i="2"/>
  <c r="Z308" i="2"/>
  <c r="V308" i="2"/>
  <c r="BK308" i="2" s="1"/>
  <c r="BI307" i="2"/>
  <c r="BH307" i="2"/>
  <c r="BG307" i="2"/>
  <c r="BF307" i="2"/>
  <c r="X307" i="2"/>
  <c r="W307" i="2"/>
  <c r="AD307" i="2"/>
  <c r="AB307" i="2"/>
  <c r="Z307" i="2"/>
  <c r="P307" i="2"/>
  <c r="BE307" i="2" s="1"/>
  <c r="V307" i="2"/>
  <c r="BK307" i="2" s="1"/>
  <c r="BI306" i="2"/>
  <c r="BH306" i="2"/>
  <c r="BG306" i="2"/>
  <c r="BF306" i="2"/>
  <c r="X306" i="2"/>
  <c r="W306" i="2"/>
  <c r="AD306" i="2"/>
  <c r="AB306" i="2"/>
  <c r="Z306" i="2"/>
  <c r="P306" i="2"/>
  <c r="BE306" i="2" s="1"/>
  <c r="V306" i="2"/>
  <c r="BK306" i="2" s="1"/>
  <c r="BI305" i="2"/>
  <c r="BH305" i="2"/>
  <c r="BG305" i="2"/>
  <c r="BF305" i="2"/>
  <c r="X305" i="2"/>
  <c r="W305" i="2"/>
  <c r="AD305" i="2"/>
  <c r="AB305" i="2"/>
  <c r="Z305" i="2"/>
  <c r="V305" i="2"/>
  <c r="BI304" i="2"/>
  <c r="BH304" i="2"/>
  <c r="BG304" i="2"/>
  <c r="BF304" i="2"/>
  <c r="X304" i="2"/>
  <c r="W304" i="2"/>
  <c r="AD304" i="2"/>
  <c r="AB304" i="2"/>
  <c r="Z304" i="2"/>
  <c r="V304" i="2"/>
  <c r="BK304" i="2" s="1"/>
  <c r="BI303" i="2"/>
  <c r="BH303" i="2"/>
  <c r="BG303" i="2"/>
  <c r="BF303" i="2"/>
  <c r="X303" i="2"/>
  <c r="W303" i="2"/>
  <c r="AD303" i="2"/>
  <c r="AB303" i="2"/>
  <c r="Z303" i="2"/>
  <c r="V303" i="2"/>
  <c r="BK303" i="2" s="1"/>
  <c r="BI302" i="2"/>
  <c r="BH302" i="2"/>
  <c r="BG302" i="2"/>
  <c r="BF302" i="2"/>
  <c r="X302" i="2"/>
  <c r="W302" i="2"/>
  <c r="AD302" i="2"/>
  <c r="AB302" i="2"/>
  <c r="Z302" i="2"/>
  <c r="V302" i="2"/>
  <c r="BK302" i="2" s="1"/>
  <c r="BI301" i="2"/>
  <c r="BH301" i="2"/>
  <c r="BG301" i="2"/>
  <c r="BF301" i="2"/>
  <c r="X301" i="2"/>
  <c r="W301" i="2"/>
  <c r="AD301" i="2"/>
  <c r="AB301" i="2"/>
  <c r="Z301" i="2"/>
  <c r="V301" i="2"/>
  <c r="BI300" i="2"/>
  <c r="BH300" i="2"/>
  <c r="BG300" i="2"/>
  <c r="BF300" i="2"/>
  <c r="X300" i="2"/>
  <c r="W300" i="2"/>
  <c r="AD300" i="2"/>
  <c r="AB300" i="2"/>
  <c r="Z300" i="2"/>
  <c r="V300" i="2"/>
  <c r="BK300" i="2" s="1"/>
  <c r="BI299" i="2"/>
  <c r="BH299" i="2"/>
  <c r="BG299" i="2"/>
  <c r="BF299" i="2"/>
  <c r="X299" i="2"/>
  <c r="W299" i="2"/>
  <c r="AD299" i="2"/>
  <c r="AB299" i="2"/>
  <c r="Z299" i="2"/>
  <c r="V299" i="2"/>
  <c r="P299" i="2" s="1"/>
  <c r="BE299" i="2" s="1"/>
  <c r="BI298" i="2"/>
  <c r="BH298" i="2"/>
  <c r="BG298" i="2"/>
  <c r="BF298" i="2"/>
  <c r="X298" i="2"/>
  <c r="W298" i="2"/>
  <c r="AD298" i="2"/>
  <c r="AB298" i="2"/>
  <c r="Z298" i="2"/>
  <c r="V298" i="2"/>
  <c r="BK298" i="2" s="1"/>
  <c r="BI297" i="2"/>
  <c r="BH297" i="2"/>
  <c r="BG297" i="2"/>
  <c r="BF297" i="2"/>
  <c r="X297" i="2"/>
  <c r="W297" i="2"/>
  <c r="AD297" i="2"/>
  <c r="AB297" i="2"/>
  <c r="Z297" i="2"/>
  <c r="V297" i="2"/>
  <c r="BI296" i="2"/>
  <c r="BH296" i="2"/>
  <c r="BG296" i="2"/>
  <c r="BF296" i="2"/>
  <c r="X296" i="2"/>
  <c r="W296" i="2"/>
  <c r="AD296" i="2"/>
  <c r="AB296" i="2"/>
  <c r="Z296" i="2"/>
  <c r="V296" i="2"/>
  <c r="BI295" i="2"/>
  <c r="BH295" i="2"/>
  <c r="BG295" i="2"/>
  <c r="BF295" i="2"/>
  <c r="X295" i="2"/>
  <c r="W295" i="2"/>
  <c r="AD295" i="2"/>
  <c r="AB295" i="2"/>
  <c r="Z295" i="2"/>
  <c r="V295" i="2"/>
  <c r="BK295" i="2" s="1"/>
  <c r="BI294" i="2"/>
  <c r="BH294" i="2"/>
  <c r="BG294" i="2"/>
  <c r="BF294" i="2"/>
  <c r="X294" i="2"/>
  <c r="W294" i="2"/>
  <c r="AD294" i="2"/>
  <c r="AB294" i="2"/>
  <c r="Z294" i="2"/>
  <c r="V294" i="2"/>
  <c r="P294" i="2" s="1"/>
  <c r="BE294" i="2" s="1"/>
  <c r="BI293" i="2"/>
  <c r="BH293" i="2"/>
  <c r="BG293" i="2"/>
  <c r="BF293" i="2"/>
  <c r="X293" i="2"/>
  <c r="W293" i="2"/>
  <c r="AD293" i="2"/>
  <c r="AB293" i="2"/>
  <c r="Z293" i="2"/>
  <c r="V293" i="2"/>
  <c r="BI292" i="2"/>
  <c r="BH292" i="2"/>
  <c r="BG292" i="2"/>
  <c r="BF292" i="2"/>
  <c r="X292" i="2"/>
  <c r="W292" i="2"/>
  <c r="AD292" i="2"/>
  <c r="AB292" i="2"/>
  <c r="Z292" i="2"/>
  <c r="V292" i="2"/>
  <c r="BI291" i="2"/>
  <c r="BH291" i="2"/>
  <c r="BG291" i="2"/>
  <c r="BF291" i="2"/>
  <c r="X291" i="2"/>
  <c r="W291" i="2"/>
  <c r="AD291" i="2"/>
  <c r="AB291" i="2"/>
  <c r="Z291" i="2"/>
  <c r="V291" i="2"/>
  <c r="P291" i="2" s="1"/>
  <c r="BE291" i="2" s="1"/>
  <c r="BI290" i="2"/>
  <c r="BH290" i="2"/>
  <c r="BG290" i="2"/>
  <c r="BF290" i="2"/>
  <c r="X290" i="2"/>
  <c r="W290" i="2"/>
  <c r="AD290" i="2"/>
  <c r="AB290" i="2"/>
  <c r="Z290" i="2"/>
  <c r="BK290" i="2"/>
  <c r="V290" i="2"/>
  <c r="P290" i="2" s="1"/>
  <c r="BE290" i="2" s="1"/>
  <c r="BI289" i="2"/>
  <c r="BH289" i="2"/>
  <c r="BG289" i="2"/>
  <c r="BF289" i="2"/>
  <c r="X289" i="2"/>
  <c r="W289" i="2"/>
  <c r="AD289" i="2"/>
  <c r="AB289" i="2"/>
  <c r="Z289" i="2"/>
  <c r="V289" i="2"/>
  <c r="BI288" i="2"/>
  <c r="BH288" i="2"/>
  <c r="BG288" i="2"/>
  <c r="BF288" i="2"/>
  <c r="X288" i="2"/>
  <c r="W288" i="2"/>
  <c r="AD288" i="2"/>
  <c r="AB288" i="2"/>
  <c r="Z288" i="2"/>
  <c r="V288" i="2"/>
  <c r="BK288" i="2" s="1"/>
  <c r="BI287" i="2"/>
  <c r="BH287" i="2"/>
  <c r="BG287" i="2"/>
  <c r="BF287" i="2"/>
  <c r="X287" i="2"/>
  <c r="W287" i="2"/>
  <c r="AD287" i="2"/>
  <c r="AB287" i="2"/>
  <c r="Z287" i="2"/>
  <c r="BK287" i="2"/>
  <c r="P287" i="2"/>
  <c r="BE287" i="2" s="1"/>
  <c r="V287" i="2"/>
  <c r="BI286" i="2"/>
  <c r="BH286" i="2"/>
  <c r="BG286" i="2"/>
  <c r="BF286" i="2"/>
  <c r="X286" i="2"/>
  <c r="W286" i="2"/>
  <c r="AD286" i="2"/>
  <c r="AB286" i="2"/>
  <c r="Z286" i="2"/>
  <c r="BK286" i="2"/>
  <c r="P286" i="2"/>
  <c r="BE286" i="2" s="1"/>
  <c r="V286" i="2"/>
  <c r="BI285" i="2"/>
  <c r="BH285" i="2"/>
  <c r="BG285" i="2"/>
  <c r="BF285" i="2"/>
  <c r="X285" i="2"/>
  <c r="W285" i="2"/>
  <c r="AD285" i="2"/>
  <c r="AB285" i="2"/>
  <c r="Z285" i="2"/>
  <c r="V285" i="2"/>
  <c r="BI284" i="2"/>
  <c r="BH284" i="2"/>
  <c r="BG284" i="2"/>
  <c r="BF284" i="2"/>
  <c r="X284" i="2"/>
  <c r="W284" i="2"/>
  <c r="AD284" i="2"/>
  <c r="AB284" i="2"/>
  <c r="Z284" i="2"/>
  <c r="P284" i="2"/>
  <c r="BE284" i="2" s="1"/>
  <c r="V284" i="2"/>
  <c r="BK284" i="2" s="1"/>
  <c r="BI283" i="2"/>
  <c r="BH283" i="2"/>
  <c r="BG283" i="2"/>
  <c r="BF283" i="2"/>
  <c r="X283" i="2"/>
  <c r="W283" i="2"/>
  <c r="AD283" i="2"/>
  <c r="AB283" i="2"/>
  <c r="Z283" i="2"/>
  <c r="BK283" i="2"/>
  <c r="P283" i="2"/>
  <c r="BE283" i="2" s="1"/>
  <c r="V283" i="2"/>
  <c r="BI282" i="2"/>
  <c r="BH282" i="2"/>
  <c r="BG282" i="2"/>
  <c r="BF282" i="2"/>
  <c r="X282" i="2"/>
  <c r="W282" i="2"/>
  <c r="AD282" i="2"/>
  <c r="AB282" i="2"/>
  <c r="Z282" i="2"/>
  <c r="BK282" i="2"/>
  <c r="P282" i="2"/>
  <c r="BE282" i="2" s="1"/>
  <c r="V282" i="2"/>
  <c r="BI281" i="2"/>
  <c r="BH281" i="2"/>
  <c r="BG281" i="2"/>
  <c r="BF281" i="2"/>
  <c r="X281" i="2"/>
  <c r="W281" i="2"/>
  <c r="AD281" i="2"/>
  <c r="AB281" i="2"/>
  <c r="Z281" i="2"/>
  <c r="V281" i="2"/>
  <c r="BI280" i="2"/>
  <c r="BH280" i="2"/>
  <c r="BG280" i="2"/>
  <c r="BF280" i="2"/>
  <c r="X280" i="2"/>
  <c r="W280" i="2"/>
  <c r="AD280" i="2"/>
  <c r="AB280" i="2"/>
  <c r="Z280" i="2"/>
  <c r="V280" i="2"/>
  <c r="BK280" i="2" s="1"/>
  <c r="BI279" i="2"/>
  <c r="BH279" i="2"/>
  <c r="BG279" i="2"/>
  <c r="BF279" i="2"/>
  <c r="X279" i="2"/>
  <c r="W279" i="2"/>
  <c r="AD279" i="2"/>
  <c r="AB279" i="2"/>
  <c r="Z279" i="2"/>
  <c r="BK279" i="2"/>
  <c r="P279" i="2"/>
  <c r="BE279" i="2" s="1"/>
  <c r="V279" i="2"/>
  <c r="BI278" i="2"/>
  <c r="BH278" i="2"/>
  <c r="BG278" i="2"/>
  <c r="BF278" i="2"/>
  <c r="X278" i="2"/>
  <c r="W278" i="2"/>
  <c r="AD278" i="2"/>
  <c r="AB278" i="2"/>
  <c r="Z278" i="2"/>
  <c r="BK278" i="2"/>
  <c r="P278" i="2"/>
  <c r="BE278" i="2" s="1"/>
  <c r="V278" i="2"/>
  <c r="BI277" i="2"/>
  <c r="BH277" i="2"/>
  <c r="BG277" i="2"/>
  <c r="BF277" i="2"/>
  <c r="X277" i="2"/>
  <c r="W277" i="2"/>
  <c r="AD277" i="2"/>
  <c r="AB277" i="2"/>
  <c r="Z277" i="2"/>
  <c r="V277" i="2"/>
  <c r="BI276" i="2"/>
  <c r="BH276" i="2"/>
  <c r="BG276" i="2"/>
  <c r="BF276" i="2"/>
  <c r="X276" i="2"/>
  <c r="W276" i="2"/>
  <c r="AD276" i="2"/>
  <c r="AB276" i="2"/>
  <c r="Z276" i="2"/>
  <c r="V276" i="2"/>
  <c r="BI275" i="2"/>
  <c r="BH275" i="2"/>
  <c r="BG275" i="2"/>
  <c r="BF275" i="2"/>
  <c r="X275" i="2"/>
  <c r="W275" i="2"/>
  <c r="AD275" i="2"/>
  <c r="AB275" i="2"/>
  <c r="Z275" i="2"/>
  <c r="BK275" i="2"/>
  <c r="P275" i="2"/>
  <c r="BE275" i="2" s="1"/>
  <c r="V275" i="2"/>
  <c r="BI274" i="2"/>
  <c r="BH274" i="2"/>
  <c r="BG274" i="2"/>
  <c r="BF274" i="2"/>
  <c r="X274" i="2"/>
  <c r="W274" i="2"/>
  <c r="AD274" i="2"/>
  <c r="AB274" i="2"/>
  <c r="Z274" i="2"/>
  <c r="BK274" i="2"/>
  <c r="P274" i="2"/>
  <c r="BE274" i="2" s="1"/>
  <c r="V274" i="2"/>
  <c r="BI273" i="2"/>
  <c r="BH273" i="2"/>
  <c r="BG273" i="2"/>
  <c r="BF273" i="2"/>
  <c r="X273" i="2"/>
  <c r="W273" i="2"/>
  <c r="AD273" i="2"/>
  <c r="AB273" i="2"/>
  <c r="Z273" i="2"/>
  <c r="V273" i="2"/>
  <c r="BI272" i="2"/>
  <c r="BH272" i="2"/>
  <c r="BG272" i="2"/>
  <c r="BF272" i="2"/>
  <c r="X272" i="2"/>
  <c r="W272" i="2"/>
  <c r="AD272" i="2"/>
  <c r="AB272" i="2"/>
  <c r="Z272" i="2"/>
  <c r="V272" i="2"/>
  <c r="BK272" i="2" s="1"/>
  <c r="BI271" i="2"/>
  <c r="BH271" i="2"/>
  <c r="BG271" i="2"/>
  <c r="BF271" i="2"/>
  <c r="X271" i="2"/>
  <c r="W271" i="2"/>
  <c r="AD271" i="2"/>
  <c r="AB271" i="2"/>
  <c r="Z271" i="2"/>
  <c r="BK271" i="2"/>
  <c r="P271" i="2"/>
  <c r="BE271" i="2" s="1"/>
  <c r="V271" i="2"/>
  <c r="BI270" i="2"/>
  <c r="BH270" i="2"/>
  <c r="BG270" i="2"/>
  <c r="BF270" i="2"/>
  <c r="X270" i="2"/>
  <c r="W270" i="2"/>
  <c r="AD270" i="2"/>
  <c r="AB270" i="2"/>
  <c r="Z270" i="2"/>
  <c r="BK270" i="2"/>
  <c r="P270" i="2"/>
  <c r="BE270" i="2" s="1"/>
  <c r="V270" i="2"/>
  <c r="BI269" i="2"/>
  <c r="BH269" i="2"/>
  <c r="BG269" i="2"/>
  <c r="BF269" i="2"/>
  <c r="X269" i="2"/>
  <c r="W269" i="2"/>
  <c r="AD269" i="2"/>
  <c r="AB269" i="2"/>
  <c r="Z269" i="2"/>
  <c r="V269" i="2"/>
  <c r="BI268" i="2"/>
  <c r="BH268" i="2"/>
  <c r="BG268" i="2"/>
  <c r="BF268" i="2"/>
  <c r="X268" i="2"/>
  <c r="W268" i="2"/>
  <c r="AD268" i="2"/>
  <c r="AB268" i="2"/>
  <c r="Z268" i="2"/>
  <c r="V268" i="2"/>
  <c r="BK268" i="2" s="1"/>
  <c r="BI266" i="2"/>
  <c r="BH266" i="2"/>
  <c r="BG266" i="2"/>
  <c r="BF266" i="2"/>
  <c r="X266" i="2"/>
  <c r="W266" i="2"/>
  <c r="AD266" i="2"/>
  <c r="AB266" i="2"/>
  <c r="Z266" i="2"/>
  <c r="V266" i="2"/>
  <c r="BK266" i="2" s="1"/>
  <c r="BI265" i="2"/>
  <c r="BH265" i="2"/>
  <c r="BG265" i="2"/>
  <c r="BF265" i="2"/>
  <c r="X265" i="2"/>
  <c r="W265" i="2"/>
  <c r="AD265" i="2"/>
  <c r="AB265" i="2"/>
  <c r="Z265" i="2"/>
  <c r="V265" i="2"/>
  <c r="BK265" i="2" s="1"/>
  <c r="BI264" i="2"/>
  <c r="BH264" i="2"/>
  <c r="BG264" i="2"/>
  <c r="BF264" i="2"/>
  <c r="X264" i="2"/>
  <c r="W264" i="2"/>
  <c r="AD264" i="2"/>
  <c r="AB264" i="2"/>
  <c r="Z264" i="2"/>
  <c r="V264" i="2"/>
  <c r="P264" i="2" s="1"/>
  <c r="BE264" i="2" s="1"/>
  <c r="BI263" i="2"/>
  <c r="BH263" i="2"/>
  <c r="BG263" i="2"/>
  <c r="BF263" i="2"/>
  <c r="X263" i="2"/>
  <c r="W263" i="2"/>
  <c r="AD263" i="2"/>
  <c r="AB263" i="2"/>
  <c r="Z263" i="2"/>
  <c r="V263" i="2"/>
  <c r="BI262" i="2"/>
  <c r="BH262" i="2"/>
  <c r="BG262" i="2"/>
  <c r="BF262" i="2"/>
  <c r="X262" i="2"/>
  <c r="W262" i="2"/>
  <c r="AD262" i="2"/>
  <c r="AB262" i="2"/>
  <c r="Z262" i="2"/>
  <c r="V262" i="2"/>
  <c r="BK262" i="2" s="1"/>
  <c r="BI261" i="2"/>
  <c r="BH261" i="2"/>
  <c r="BG261" i="2"/>
  <c r="BF261" i="2"/>
  <c r="X261" i="2"/>
  <c r="W261" i="2"/>
  <c r="AD261" i="2"/>
  <c r="AB261" i="2"/>
  <c r="Z261" i="2"/>
  <c r="V261" i="2"/>
  <c r="BK261" i="2" s="1"/>
  <c r="BI260" i="2"/>
  <c r="BH260" i="2"/>
  <c r="BG260" i="2"/>
  <c r="BF260" i="2"/>
  <c r="X260" i="2"/>
  <c r="W260" i="2"/>
  <c r="AD260" i="2"/>
  <c r="AB260" i="2"/>
  <c r="Z260" i="2"/>
  <c r="V260" i="2"/>
  <c r="P260" i="2" s="1"/>
  <c r="BE260" i="2" s="1"/>
  <c r="BI259" i="2"/>
  <c r="BH259" i="2"/>
  <c r="BG259" i="2"/>
  <c r="BF259" i="2"/>
  <c r="X259" i="2"/>
  <c r="W259" i="2"/>
  <c r="AD259" i="2"/>
  <c r="AB259" i="2"/>
  <c r="Z259" i="2"/>
  <c r="V259" i="2"/>
  <c r="BI258" i="2"/>
  <c r="BH258" i="2"/>
  <c r="BG258" i="2"/>
  <c r="BF258" i="2"/>
  <c r="X258" i="2"/>
  <c r="W258" i="2"/>
  <c r="AD258" i="2"/>
  <c r="AB258" i="2"/>
  <c r="Z258" i="2"/>
  <c r="V258" i="2"/>
  <c r="BI257" i="2"/>
  <c r="BH257" i="2"/>
  <c r="BG257" i="2"/>
  <c r="BF257" i="2"/>
  <c r="X257" i="2"/>
  <c r="W257" i="2"/>
  <c r="AD257" i="2"/>
  <c r="AB257" i="2"/>
  <c r="Z257" i="2"/>
  <c r="V257" i="2"/>
  <c r="BK257" i="2" s="1"/>
  <c r="BI256" i="2"/>
  <c r="BH256" i="2"/>
  <c r="BG256" i="2"/>
  <c r="BF256" i="2"/>
  <c r="X256" i="2"/>
  <c r="W256" i="2"/>
  <c r="AD256" i="2"/>
  <c r="AB256" i="2"/>
  <c r="Z256" i="2"/>
  <c r="V256" i="2"/>
  <c r="BK256" i="2" s="1"/>
  <c r="BI255" i="2"/>
  <c r="BH255" i="2"/>
  <c r="BG255" i="2"/>
  <c r="BF255" i="2"/>
  <c r="X255" i="2"/>
  <c r="W255" i="2"/>
  <c r="AD255" i="2"/>
  <c r="AB255" i="2"/>
  <c r="Z255" i="2"/>
  <c r="V255" i="2"/>
  <c r="P255" i="2" s="1"/>
  <c r="BE255" i="2" s="1"/>
  <c r="BI254" i="2"/>
  <c r="BH254" i="2"/>
  <c r="BG254" i="2"/>
  <c r="BF254" i="2"/>
  <c r="X254" i="2"/>
  <c r="W254" i="2"/>
  <c r="AD254" i="2"/>
  <c r="AB254" i="2"/>
  <c r="Z254" i="2"/>
  <c r="V254" i="2"/>
  <c r="BI253" i="2"/>
  <c r="BH253" i="2"/>
  <c r="BG253" i="2"/>
  <c r="BF253" i="2"/>
  <c r="X253" i="2"/>
  <c r="W253" i="2"/>
  <c r="AD253" i="2"/>
  <c r="AB253" i="2"/>
  <c r="Z253" i="2"/>
  <c r="V253" i="2"/>
  <c r="BK253" i="2" s="1"/>
  <c r="BI252" i="2"/>
  <c r="BH252" i="2"/>
  <c r="BG252" i="2"/>
  <c r="BF252" i="2"/>
  <c r="X252" i="2"/>
  <c r="W252" i="2"/>
  <c r="AD252" i="2"/>
  <c r="AB252" i="2"/>
  <c r="Z252" i="2"/>
  <c r="V252" i="2"/>
  <c r="BK252" i="2" s="1"/>
  <c r="BI251" i="2"/>
  <c r="BH251" i="2"/>
  <c r="BG251" i="2"/>
  <c r="BF251" i="2"/>
  <c r="X251" i="2"/>
  <c r="W251" i="2"/>
  <c r="AD251" i="2"/>
  <c r="AB251" i="2"/>
  <c r="Z251" i="2"/>
  <c r="V251" i="2"/>
  <c r="BK251" i="2" s="1"/>
  <c r="BI250" i="2"/>
  <c r="BH250" i="2"/>
  <c r="BG250" i="2"/>
  <c r="BF250" i="2"/>
  <c r="X250" i="2"/>
  <c r="W250" i="2"/>
  <c r="AD250" i="2"/>
  <c r="AB250" i="2"/>
  <c r="Z250" i="2"/>
  <c r="V250" i="2"/>
  <c r="BI249" i="2"/>
  <c r="BH249" i="2"/>
  <c r="BG249" i="2"/>
  <c r="BF249" i="2"/>
  <c r="X249" i="2"/>
  <c r="W249" i="2"/>
  <c r="AD249" i="2"/>
  <c r="AB249" i="2"/>
  <c r="Z249" i="2"/>
  <c r="V249" i="2"/>
  <c r="BK249" i="2" s="1"/>
  <c r="BI248" i="2"/>
  <c r="BH248" i="2"/>
  <c r="BG248" i="2"/>
  <c r="BF248" i="2"/>
  <c r="X248" i="2"/>
  <c r="W248" i="2"/>
  <c r="AD248" i="2"/>
  <c r="AB248" i="2"/>
  <c r="Z248" i="2"/>
  <c r="V248" i="2"/>
  <c r="P248" i="2" s="1"/>
  <c r="BE248" i="2" s="1"/>
  <c r="BI247" i="2"/>
  <c r="BH247" i="2"/>
  <c r="BG247" i="2"/>
  <c r="BF247" i="2"/>
  <c r="X247" i="2"/>
  <c r="W247" i="2"/>
  <c r="AD247" i="2"/>
  <c r="AB247" i="2"/>
  <c r="Z247" i="2"/>
  <c r="V247" i="2"/>
  <c r="P247" i="2" s="1"/>
  <c r="BE247" i="2" s="1"/>
  <c r="BI246" i="2"/>
  <c r="BH246" i="2"/>
  <c r="BG246" i="2"/>
  <c r="BF246" i="2"/>
  <c r="X246" i="2"/>
  <c r="W246" i="2"/>
  <c r="AD246" i="2"/>
  <c r="AB246" i="2"/>
  <c r="Z246" i="2"/>
  <c r="V246" i="2"/>
  <c r="BI245" i="2"/>
  <c r="BH245" i="2"/>
  <c r="BG245" i="2"/>
  <c r="BF245" i="2"/>
  <c r="X245" i="2"/>
  <c r="W245" i="2"/>
  <c r="AD245" i="2"/>
  <c r="AB245" i="2"/>
  <c r="Z245" i="2"/>
  <c r="V245" i="2"/>
  <c r="BK245" i="2" s="1"/>
  <c r="BI244" i="2"/>
  <c r="BH244" i="2"/>
  <c r="BG244" i="2"/>
  <c r="BF244" i="2"/>
  <c r="X244" i="2"/>
  <c r="W244" i="2"/>
  <c r="AD244" i="2"/>
  <c r="AB244" i="2"/>
  <c r="Z244" i="2"/>
  <c r="V244" i="2"/>
  <c r="BK244" i="2" s="1"/>
  <c r="BI243" i="2"/>
  <c r="BH243" i="2"/>
  <c r="BG243" i="2"/>
  <c r="BF243" i="2"/>
  <c r="X243" i="2"/>
  <c r="W243" i="2"/>
  <c r="AD243" i="2"/>
  <c r="AB243" i="2"/>
  <c r="Z243" i="2"/>
  <c r="V243" i="2"/>
  <c r="BK243" i="2" s="1"/>
  <c r="BI242" i="2"/>
  <c r="BH242" i="2"/>
  <c r="BG242" i="2"/>
  <c r="BF242" i="2"/>
  <c r="X242" i="2"/>
  <c r="W242" i="2"/>
  <c r="AD242" i="2"/>
  <c r="AB242" i="2"/>
  <c r="Z242" i="2"/>
  <c r="V242" i="2"/>
  <c r="BI241" i="2"/>
  <c r="BH241" i="2"/>
  <c r="BG241" i="2"/>
  <c r="BF241" i="2"/>
  <c r="X241" i="2"/>
  <c r="W241" i="2"/>
  <c r="AD241" i="2"/>
  <c r="AB241" i="2"/>
  <c r="Z241" i="2"/>
  <c r="V241" i="2"/>
  <c r="BK241" i="2" s="1"/>
  <c r="BI240" i="2"/>
  <c r="BH240" i="2"/>
  <c r="BG240" i="2"/>
  <c r="BF240" i="2"/>
  <c r="X240" i="2"/>
  <c r="W240" i="2"/>
  <c r="AD240" i="2"/>
  <c r="AB240" i="2"/>
  <c r="Z240" i="2"/>
  <c r="V240" i="2"/>
  <c r="BK240" i="2" s="1"/>
  <c r="BI239" i="2"/>
  <c r="BH239" i="2"/>
  <c r="BG239" i="2"/>
  <c r="BF239" i="2"/>
  <c r="X239" i="2"/>
  <c r="W239" i="2"/>
  <c r="AD239" i="2"/>
  <c r="AB239" i="2"/>
  <c r="Z239" i="2"/>
  <c r="V239" i="2"/>
  <c r="BK239" i="2" s="1"/>
  <c r="BI238" i="2"/>
  <c r="BH238" i="2"/>
  <c r="BG238" i="2"/>
  <c r="BF238" i="2"/>
  <c r="X238" i="2"/>
  <c r="W238" i="2"/>
  <c r="AD238" i="2"/>
  <c r="AB238" i="2"/>
  <c r="Z238" i="2"/>
  <c r="V238" i="2"/>
  <c r="BI237" i="2"/>
  <c r="BH237" i="2"/>
  <c r="BG237" i="2"/>
  <c r="BF237" i="2"/>
  <c r="X237" i="2"/>
  <c r="W237" i="2"/>
  <c r="AD237" i="2"/>
  <c r="AB237" i="2"/>
  <c r="Z237" i="2"/>
  <c r="P237" i="2"/>
  <c r="BE237" i="2" s="1"/>
  <c r="V237" i="2"/>
  <c r="BK237" i="2" s="1"/>
  <c r="BI236" i="2"/>
  <c r="BH236" i="2"/>
  <c r="BG236" i="2"/>
  <c r="BF236" i="2"/>
  <c r="X236" i="2"/>
  <c r="W236" i="2"/>
  <c r="AD236" i="2"/>
  <c r="AB236" i="2"/>
  <c r="Z236" i="2"/>
  <c r="BK236" i="2"/>
  <c r="P236" i="2"/>
  <c r="BE236" i="2" s="1"/>
  <c r="V236" i="2"/>
  <c r="BI235" i="2"/>
  <c r="BH235" i="2"/>
  <c r="BG235" i="2"/>
  <c r="BF235" i="2"/>
  <c r="X235" i="2"/>
  <c r="W235" i="2"/>
  <c r="AD235" i="2"/>
  <c r="AB235" i="2"/>
  <c r="Z235" i="2"/>
  <c r="BK235" i="2"/>
  <c r="P235" i="2"/>
  <c r="BE235" i="2" s="1"/>
  <c r="V235" i="2"/>
  <c r="BI234" i="2"/>
  <c r="BH234" i="2"/>
  <c r="BG234" i="2"/>
  <c r="BF234" i="2"/>
  <c r="X234" i="2"/>
  <c r="W234" i="2"/>
  <c r="AD234" i="2"/>
  <c r="AB234" i="2"/>
  <c r="Z234" i="2"/>
  <c r="V234" i="2"/>
  <c r="BI233" i="2"/>
  <c r="BH233" i="2"/>
  <c r="BG233" i="2"/>
  <c r="BF233" i="2"/>
  <c r="X233" i="2"/>
  <c r="W233" i="2"/>
  <c r="AD233" i="2"/>
  <c r="AB233" i="2"/>
  <c r="Z233" i="2"/>
  <c r="V233" i="2"/>
  <c r="BK233" i="2" s="1"/>
  <c r="BI232" i="2"/>
  <c r="BH232" i="2"/>
  <c r="BG232" i="2"/>
  <c r="BF232" i="2"/>
  <c r="X232" i="2"/>
  <c r="W232" i="2"/>
  <c r="AD232" i="2"/>
  <c r="AB232" i="2"/>
  <c r="Z232" i="2"/>
  <c r="BK232" i="2"/>
  <c r="P232" i="2"/>
  <c r="BE232" i="2" s="1"/>
  <c r="V232" i="2"/>
  <c r="BI230" i="2"/>
  <c r="BH230" i="2"/>
  <c r="BG230" i="2"/>
  <c r="BF230" i="2"/>
  <c r="X230" i="2"/>
  <c r="W230" i="2"/>
  <c r="AD230" i="2"/>
  <c r="AB230" i="2"/>
  <c r="Z230" i="2"/>
  <c r="BK230" i="2"/>
  <c r="P230" i="2"/>
  <c r="BE230" i="2" s="1"/>
  <c r="V230" i="2"/>
  <c r="BI229" i="2"/>
  <c r="BH229" i="2"/>
  <c r="BG229" i="2"/>
  <c r="BF229" i="2"/>
  <c r="X229" i="2"/>
  <c r="W229" i="2"/>
  <c r="AD229" i="2"/>
  <c r="AB229" i="2"/>
  <c r="Z229" i="2"/>
  <c r="BK229" i="2"/>
  <c r="P229" i="2"/>
  <c r="BE229" i="2" s="1"/>
  <c r="V229" i="2"/>
  <c r="BI228" i="2"/>
  <c r="BH228" i="2"/>
  <c r="BG228" i="2"/>
  <c r="BF228" i="2"/>
  <c r="X228" i="2"/>
  <c r="W228" i="2"/>
  <c r="AD228" i="2"/>
  <c r="AB228" i="2"/>
  <c r="Z228" i="2"/>
  <c r="V228" i="2"/>
  <c r="BI227" i="2"/>
  <c r="BH227" i="2"/>
  <c r="BG227" i="2"/>
  <c r="BF227" i="2"/>
  <c r="X227" i="2"/>
  <c r="W227" i="2"/>
  <c r="AD227" i="2"/>
  <c r="AB227" i="2"/>
  <c r="Z227" i="2"/>
  <c r="V227" i="2"/>
  <c r="BK227" i="2" s="1"/>
  <c r="BI226" i="2"/>
  <c r="BH226" i="2"/>
  <c r="BG226" i="2"/>
  <c r="BF226" i="2"/>
  <c r="X226" i="2"/>
  <c r="W226" i="2"/>
  <c r="AD226" i="2"/>
  <c r="AB226" i="2"/>
  <c r="Z226" i="2"/>
  <c r="BK226" i="2"/>
  <c r="V226" i="2"/>
  <c r="P226" i="2" s="1"/>
  <c r="BE226" i="2" s="1"/>
  <c r="BI225" i="2"/>
  <c r="BH225" i="2"/>
  <c r="BG225" i="2"/>
  <c r="BF225" i="2"/>
  <c r="X225" i="2"/>
  <c r="W225" i="2"/>
  <c r="AD225" i="2"/>
  <c r="AB225" i="2"/>
  <c r="Z225" i="2"/>
  <c r="BK225" i="2"/>
  <c r="V225" i="2"/>
  <c r="P225" i="2" s="1"/>
  <c r="BE225" i="2" s="1"/>
  <c r="BI224" i="2"/>
  <c r="BH224" i="2"/>
  <c r="BG224" i="2"/>
  <c r="BF224" i="2"/>
  <c r="X224" i="2"/>
  <c r="W224" i="2"/>
  <c r="AD224" i="2"/>
  <c r="AB224" i="2"/>
  <c r="Z224" i="2"/>
  <c r="V224" i="2"/>
  <c r="BI223" i="2"/>
  <c r="BH223" i="2"/>
  <c r="BG223" i="2"/>
  <c r="BF223" i="2"/>
  <c r="X223" i="2"/>
  <c r="W223" i="2"/>
  <c r="AD223" i="2"/>
  <c r="AB223" i="2"/>
  <c r="Z223" i="2"/>
  <c r="V223" i="2"/>
  <c r="BK223" i="2" s="1"/>
  <c r="BI222" i="2"/>
  <c r="BH222" i="2"/>
  <c r="BG222" i="2"/>
  <c r="BF222" i="2"/>
  <c r="X222" i="2"/>
  <c r="W222" i="2"/>
  <c r="AD222" i="2"/>
  <c r="AB222" i="2"/>
  <c r="Z222" i="2"/>
  <c r="BK222" i="2"/>
  <c r="V222" i="2"/>
  <c r="P222" i="2" s="1"/>
  <c r="BE222" i="2" s="1"/>
  <c r="BI221" i="2"/>
  <c r="BH221" i="2"/>
  <c r="BG221" i="2"/>
  <c r="BF221" i="2"/>
  <c r="X221" i="2"/>
  <c r="W221" i="2"/>
  <c r="AD221" i="2"/>
  <c r="AB221" i="2"/>
  <c r="Z221" i="2"/>
  <c r="BK221" i="2"/>
  <c r="V221" i="2"/>
  <c r="P221" i="2" s="1"/>
  <c r="BE221" i="2" s="1"/>
  <c r="BI220" i="2"/>
  <c r="BH220" i="2"/>
  <c r="BG220" i="2"/>
  <c r="BF220" i="2"/>
  <c r="X220" i="2"/>
  <c r="W220" i="2"/>
  <c r="AD220" i="2"/>
  <c r="AB220" i="2"/>
  <c r="Z220" i="2"/>
  <c r="V220" i="2"/>
  <c r="BI207" i="2"/>
  <c r="BH207" i="2"/>
  <c r="BG207" i="2"/>
  <c r="BF207" i="2"/>
  <c r="X207" i="2"/>
  <c r="W207" i="2"/>
  <c r="AD207" i="2"/>
  <c r="AB207" i="2"/>
  <c r="Z207" i="2"/>
  <c r="V207" i="2"/>
  <c r="BK207" i="2" s="1"/>
  <c r="BI206" i="2"/>
  <c r="BH206" i="2"/>
  <c r="BG206" i="2"/>
  <c r="BF206" i="2"/>
  <c r="X206" i="2"/>
  <c r="W206" i="2"/>
  <c r="AD206" i="2"/>
  <c r="AB206" i="2"/>
  <c r="Z206" i="2"/>
  <c r="BK206" i="2"/>
  <c r="V206" i="2"/>
  <c r="P206" i="2" s="1"/>
  <c r="BE206" i="2" s="1"/>
  <c r="BI205" i="2"/>
  <c r="BH205" i="2"/>
  <c r="BG205" i="2"/>
  <c r="BF205" i="2"/>
  <c r="X205" i="2"/>
  <c r="W205" i="2"/>
  <c r="AD205" i="2"/>
  <c r="AB205" i="2"/>
  <c r="Z205" i="2"/>
  <c r="BK205" i="2"/>
  <c r="V205" i="2"/>
  <c r="P205" i="2" s="1"/>
  <c r="BE205" i="2" s="1"/>
  <c r="BI204" i="2"/>
  <c r="BH204" i="2"/>
  <c r="BG204" i="2"/>
  <c r="BF204" i="2"/>
  <c r="X204" i="2"/>
  <c r="W204" i="2"/>
  <c r="AD204" i="2"/>
  <c r="AB204" i="2"/>
  <c r="Z204" i="2"/>
  <c r="V204" i="2"/>
  <c r="BI203" i="2"/>
  <c r="BH203" i="2"/>
  <c r="BG203" i="2"/>
  <c r="BF203" i="2"/>
  <c r="X203" i="2"/>
  <c r="W203" i="2"/>
  <c r="AD203" i="2"/>
  <c r="AB203" i="2"/>
  <c r="Z203" i="2"/>
  <c r="V203" i="2"/>
  <c r="BK203" i="2" s="1"/>
  <c r="BI202" i="2"/>
  <c r="BH202" i="2"/>
  <c r="BG202" i="2"/>
  <c r="BF202" i="2"/>
  <c r="X202" i="2"/>
  <c r="W202" i="2"/>
  <c r="AD202" i="2"/>
  <c r="AB202" i="2"/>
  <c r="Z202" i="2"/>
  <c r="BK202" i="2"/>
  <c r="V202" i="2"/>
  <c r="P202" i="2" s="1"/>
  <c r="BE202" i="2" s="1"/>
  <c r="BI201" i="2"/>
  <c r="BH201" i="2"/>
  <c r="BG201" i="2"/>
  <c r="BF201" i="2"/>
  <c r="X201" i="2"/>
  <c r="W201" i="2"/>
  <c r="AD201" i="2"/>
  <c r="AB201" i="2"/>
  <c r="Z201" i="2"/>
  <c r="BK201" i="2"/>
  <c r="V201" i="2"/>
  <c r="P201" i="2" s="1"/>
  <c r="BE201" i="2" s="1"/>
  <c r="BI200" i="2"/>
  <c r="BH200" i="2"/>
  <c r="BG200" i="2"/>
  <c r="BF200" i="2"/>
  <c r="X200" i="2"/>
  <c r="W200" i="2"/>
  <c r="AD200" i="2"/>
  <c r="AB200" i="2"/>
  <c r="Z200" i="2"/>
  <c r="V200" i="2"/>
  <c r="BI199" i="2"/>
  <c r="BH199" i="2"/>
  <c r="BG199" i="2"/>
  <c r="BF199" i="2"/>
  <c r="X199" i="2"/>
  <c r="W199" i="2"/>
  <c r="AD199" i="2"/>
  <c r="AB199" i="2"/>
  <c r="Z199" i="2"/>
  <c r="P199" i="2"/>
  <c r="BE199" i="2" s="1"/>
  <c r="V199" i="2"/>
  <c r="BK199" i="2" s="1"/>
  <c r="BI198" i="2"/>
  <c r="BH198" i="2"/>
  <c r="BG198" i="2"/>
  <c r="BF198" i="2"/>
  <c r="X198" i="2"/>
  <c r="W198" i="2"/>
  <c r="AD198" i="2"/>
  <c r="AB198" i="2"/>
  <c r="Z198" i="2"/>
  <c r="BK198" i="2"/>
  <c r="P198" i="2"/>
  <c r="BE198" i="2" s="1"/>
  <c r="V198" i="2"/>
  <c r="BI197" i="2"/>
  <c r="BH197" i="2"/>
  <c r="BG197" i="2"/>
  <c r="BF197" i="2"/>
  <c r="X197" i="2"/>
  <c r="W197" i="2"/>
  <c r="AD197" i="2"/>
  <c r="AB197" i="2"/>
  <c r="Z197" i="2"/>
  <c r="BK197" i="2"/>
  <c r="P197" i="2"/>
  <c r="BE197" i="2" s="1"/>
  <c r="V197" i="2"/>
  <c r="BI196" i="2"/>
  <c r="BH196" i="2"/>
  <c r="BG196" i="2"/>
  <c r="BF196" i="2"/>
  <c r="X196" i="2"/>
  <c r="W196" i="2"/>
  <c r="AD196" i="2"/>
  <c r="AB196" i="2"/>
  <c r="Z196" i="2"/>
  <c r="V196" i="2"/>
  <c r="BI195" i="2"/>
  <c r="BH195" i="2"/>
  <c r="BG195" i="2"/>
  <c r="BF195" i="2"/>
  <c r="X195" i="2"/>
  <c r="W195" i="2"/>
  <c r="AD195" i="2"/>
  <c r="AB195" i="2"/>
  <c r="Z195" i="2"/>
  <c r="V195" i="2"/>
  <c r="BK195" i="2" s="1"/>
  <c r="BI194" i="2"/>
  <c r="BH194" i="2"/>
  <c r="BG194" i="2"/>
  <c r="BF194" i="2"/>
  <c r="X194" i="2"/>
  <c r="W194" i="2"/>
  <c r="AD194" i="2"/>
  <c r="AB194" i="2"/>
  <c r="Z194" i="2"/>
  <c r="BK194" i="2"/>
  <c r="P194" i="2"/>
  <c r="BE194" i="2" s="1"/>
  <c r="V194" i="2"/>
  <c r="BI193" i="2"/>
  <c r="BH193" i="2"/>
  <c r="BG193" i="2"/>
  <c r="BF193" i="2"/>
  <c r="X193" i="2"/>
  <c r="W193" i="2"/>
  <c r="AD193" i="2"/>
  <c r="AB193" i="2"/>
  <c r="Z193" i="2"/>
  <c r="P193" i="2"/>
  <c r="BE193" i="2" s="1"/>
  <c r="V193" i="2"/>
  <c r="BK193" i="2" s="1"/>
  <c r="BI192" i="2"/>
  <c r="BH192" i="2"/>
  <c r="BG192" i="2"/>
  <c r="BF192" i="2"/>
  <c r="X192" i="2"/>
  <c r="W192" i="2"/>
  <c r="AD192" i="2"/>
  <c r="AB192" i="2"/>
  <c r="Z192" i="2"/>
  <c r="V192" i="2"/>
  <c r="BI191" i="2"/>
  <c r="BH191" i="2"/>
  <c r="BG191" i="2"/>
  <c r="BF191" i="2"/>
  <c r="X191" i="2"/>
  <c r="W191" i="2"/>
  <c r="AD191" i="2"/>
  <c r="AB191" i="2"/>
  <c r="Z191" i="2"/>
  <c r="V191" i="2"/>
  <c r="BK191" i="2" s="1"/>
  <c r="BI190" i="2"/>
  <c r="BH190" i="2"/>
  <c r="BG190" i="2"/>
  <c r="BF190" i="2"/>
  <c r="X190" i="2"/>
  <c r="W190" i="2"/>
  <c r="AD190" i="2"/>
  <c r="AB190" i="2"/>
  <c r="Z190" i="2"/>
  <c r="P190" i="2"/>
  <c r="BE190" i="2" s="1"/>
  <c r="V190" i="2"/>
  <c r="BK190" i="2" s="1"/>
  <c r="BI189" i="2"/>
  <c r="BH189" i="2"/>
  <c r="BG189" i="2"/>
  <c r="BF189" i="2"/>
  <c r="X189" i="2"/>
  <c r="W189" i="2"/>
  <c r="AD189" i="2"/>
  <c r="AB189" i="2"/>
  <c r="Z189" i="2"/>
  <c r="P189" i="2"/>
  <c r="BE189" i="2" s="1"/>
  <c r="V189" i="2"/>
  <c r="BK189" i="2" s="1"/>
  <c r="BI188" i="2"/>
  <c r="BH188" i="2"/>
  <c r="BG188" i="2"/>
  <c r="BF188" i="2"/>
  <c r="X188" i="2"/>
  <c r="W188" i="2"/>
  <c r="AD188" i="2"/>
  <c r="AB188" i="2"/>
  <c r="Z188" i="2"/>
  <c r="V188" i="2"/>
  <c r="BI187" i="2"/>
  <c r="BH187" i="2"/>
  <c r="BG187" i="2"/>
  <c r="BF187" i="2"/>
  <c r="X187" i="2"/>
  <c r="W187" i="2"/>
  <c r="AD187" i="2"/>
  <c r="AB187" i="2"/>
  <c r="Z187" i="2"/>
  <c r="V187" i="2"/>
  <c r="BK187" i="2" s="1"/>
  <c r="BI186" i="2"/>
  <c r="BH186" i="2"/>
  <c r="BG186" i="2"/>
  <c r="BF186" i="2"/>
  <c r="X186" i="2"/>
  <c r="W186" i="2"/>
  <c r="AD186" i="2"/>
  <c r="AB186" i="2"/>
  <c r="Z186" i="2"/>
  <c r="P186" i="2"/>
  <c r="BE186" i="2" s="1"/>
  <c r="V186" i="2"/>
  <c r="BK186" i="2" s="1"/>
  <c r="BI185" i="2"/>
  <c r="BH185" i="2"/>
  <c r="BG185" i="2"/>
  <c r="BF185" i="2"/>
  <c r="X185" i="2"/>
  <c r="W185" i="2"/>
  <c r="AD185" i="2"/>
  <c r="AB185" i="2"/>
  <c r="Z185" i="2"/>
  <c r="P185" i="2"/>
  <c r="BE185" i="2" s="1"/>
  <c r="V185" i="2"/>
  <c r="BK185" i="2" s="1"/>
  <c r="BI184" i="2"/>
  <c r="BH184" i="2"/>
  <c r="BG184" i="2"/>
  <c r="BF184" i="2"/>
  <c r="X184" i="2"/>
  <c r="W184" i="2"/>
  <c r="AD184" i="2"/>
  <c r="AB184" i="2"/>
  <c r="Z184" i="2"/>
  <c r="V184" i="2"/>
  <c r="BI183" i="2"/>
  <c r="BH183" i="2"/>
  <c r="BG183" i="2"/>
  <c r="BF183" i="2"/>
  <c r="X183" i="2"/>
  <c r="W183" i="2"/>
  <c r="AD183" i="2"/>
  <c r="AB183" i="2"/>
  <c r="Z183" i="2"/>
  <c r="V183" i="2"/>
  <c r="BK183" i="2" s="1"/>
  <c r="BI182" i="2"/>
  <c r="BH182" i="2"/>
  <c r="BG182" i="2"/>
  <c r="BF182" i="2"/>
  <c r="X182" i="2"/>
  <c r="W182" i="2"/>
  <c r="AD182" i="2"/>
  <c r="AB182" i="2"/>
  <c r="Z182" i="2"/>
  <c r="V182" i="2"/>
  <c r="BK182" i="2" s="1"/>
  <c r="BI181" i="2"/>
  <c r="BH181" i="2"/>
  <c r="BG181" i="2"/>
  <c r="BF181" i="2"/>
  <c r="X181" i="2"/>
  <c r="W181" i="2"/>
  <c r="AD181" i="2"/>
  <c r="AB181" i="2"/>
  <c r="Z181" i="2"/>
  <c r="V181" i="2"/>
  <c r="BK181" i="2" s="1"/>
  <c r="BI180" i="2"/>
  <c r="BH180" i="2"/>
  <c r="BG180" i="2"/>
  <c r="BF180" i="2"/>
  <c r="X180" i="2"/>
  <c r="W180" i="2"/>
  <c r="AD180" i="2"/>
  <c r="AB180" i="2"/>
  <c r="Z180" i="2"/>
  <c r="V180" i="2"/>
  <c r="BI179" i="2"/>
  <c r="BH179" i="2"/>
  <c r="BG179" i="2"/>
  <c r="BF179" i="2"/>
  <c r="X179" i="2"/>
  <c r="W179" i="2"/>
  <c r="AD179" i="2"/>
  <c r="AD178" i="2" s="1"/>
  <c r="AB179" i="2"/>
  <c r="Z179" i="2"/>
  <c r="V179" i="2"/>
  <c r="BK179" i="2" s="1"/>
  <c r="BI177" i="2"/>
  <c r="BH177" i="2"/>
  <c r="BG177" i="2"/>
  <c r="BF177" i="2"/>
  <c r="X177" i="2"/>
  <c r="W177" i="2"/>
  <c r="AD177" i="2"/>
  <c r="AB177" i="2"/>
  <c r="Z177" i="2"/>
  <c r="V177" i="2"/>
  <c r="BK177" i="2" s="1"/>
  <c r="BI176" i="2"/>
  <c r="BH176" i="2"/>
  <c r="BG176" i="2"/>
  <c r="BF176" i="2"/>
  <c r="X176" i="2"/>
  <c r="W176" i="2"/>
  <c r="AD176" i="2"/>
  <c r="AB176" i="2"/>
  <c r="Z176" i="2"/>
  <c r="BK176" i="2"/>
  <c r="V176" i="2"/>
  <c r="P176" i="2" s="1"/>
  <c r="BE176" i="2" s="1"/>
  <c r="BI175" i="2"/>
  <c r="BH175" i="2"/>
  <c r="BG175" i="2"/>
  <c r="BF175" i="2"/>
  <c r="X175" i="2"/>
  <c r="W175" i="2"/>
  <c r="AD175" i="2"/>
  <c r="AB175" i="2"/>
  <c r="Z175" i="2"/>
  <c r="BK175" i="2"/>
  <c r="V175" i="2"/>
  <c r="P175" i="2" s="1"/>
  <c r="BE175" i="2" s="1"/>
  <c r="BI174" i="2"/>
  <c r="BH174" i="2"/>
  <c r="BG174" i="2"/>
  <c r="BF174" i="2"/>
  <c r="X174" i="2"/>
  <c r="W174" i="2"/>
  <c r="AD174" i="2"/>
  <c r="AB174" i="2"/>
  <c r="Z174" i="2"/>
  <c r="V174" i="2"/>
  <c r="BI173" i="2"/>
  <c r="BH173" i="2"/>
  <c r="BG173" i="2"/>
  <c r="BF173" i="2"/>
  <c r="X173" i="2"/>
  <c r="W173" i="2"/>
  <c r="AD173" i="2"/>
  <c r="AB173" i="2"/>
  <c r="Z173" i="2"/>
  <c r="V173" i="2"/>
  <c r="BK173" i="2" s="1"/>
  <c r="BI172" i="2"/>
  <c r="BH172" i="2"/>
  <c r="BG172" i="2"/>
  <c r="BF172" i="2"/>
  <c r="X172" i="2"/>
  <c r="W172" i="2"/>
  <c r="AD172" i="2"/>
  <c r="AB172" i="2"/>
  <c r="Z172" i="2"/>
  <c r="V172" i="2"/>
  <c r="BK172" i="2" s="1"/>
  <c r="BI171" i="2"/>
  <c r="BH171" i="2"/>
  <c r="BG171" i="2"/>
  <c r="BF171" i="2"/>
  <c r="X171" i="2"/>
  <c r="W171" i="2"/>
  <c r="AD171" i="2"/>
  <c r="AB171" i="2"/>
  <c r="Z171" i="2"/>
  <c r="V171" i="2"/>
  <c r="BK171" i="2" s="1"/>
  <c r="BI170" i="2"/>
  <c r="BH170" i="2"/>
  <c r="BG170" i="2"/>
  <c r="BF170" i="2"/>
  <c r="X170" i="2"/>
  <c r="W170" i="2"/>
  <c r="AD170" i="2"/>
  <c r="AB170" i="2"/>
  <c r="Z170" i="2"/>
  <c r="V170" i="2"/>
  <c r="BI150" i="2"/>
  <c r="BH150" i="2"/>
  <c r="BG150" i="2"/>
  <c r="BF150" i="2"/>
  <c r="X150" i="2"/>
  <c r="W150" i="2"/>
  <c r="AD150" i="2"/>
  <c r="AB150" i="2"/>
  <c r="Z150" i="2"/>
  <c r="V150" i="2"/>
  <c r="BK150" i="2" s="1"/>
  <c r="BI149" i="2"/>
  <c r="BH149" i="2"/>
  <c r="BG149" i="2"/>
  <c r="BF149" i="2"/>
  <c r="X149" i="2"/>
  <c r="W149" i="2"/>
  <c r="AD149" i="2"/>
  <c r="AB149" i="2"/>
  <c r="Z149" i="2"/>
  <c r="V149" i="2"/>
  <c r="BK149" i="2" s="1"/>
  <c r="BI148" i="2"/>
  <c r="BH148" i="2"/>
  <c r="BG148" i="2"/>
  <c r="BF148" i="2"/>
  <c r="X148" i="2"/>
  <c r="W148" i="2"/>
  <c r="AD148" i="2"/>
  <c r="AB148" i="2"/>
  <c r="Z148" i="2"/>
  <c r="P148" i="2"/>
  <c r="BE148" i="2" s="1"/>
  <c r="V148" i="2"/>
  <c r="BK148" i="2" s="1"/>
  <c r="BI147" i="2"/>
  <c r="BH147" i="2"/>
  <c r="BG147" i="2"/>
  <c r="BF147" i="2"/>
  <c r="X147" i="2"/>
  <c r="W147" i="2"/>
  <c r="AD147" i="2"/>
  <c r="AB147" i="2"/>
  <c r="AB146" i="2" s="1"/>
  <c r="Z147" i="2"/>
  <c r="V147" i="2"/>
  <c r="BI145" i="2"/>
  <c r="BH145" i="2"/>
  <c r="BG145" i="2"/>
  <c r="BF145" i="2"/>
  <c r="X145" i="2"/>
  <c r="W145" i="2"/>
  <c r="AD145" i="2"/>
  <c r="AB145" i="2"/>
  <c r="Z145" i="2"/>
  <c r="V145" i="2"/>
  <c r="BI144" i="2"/>
  <c r="BH144" i="2"/>
  <c r="BG144" i="2"/>
  <c r="BF144" i="2"/>
  <c r="X144" i="2"/>
  <c r="W144" i="2"/>
  <c r="AD144" i="2"/>
  <c r="AB144" i="2"/>
  <c r="Z144" i="2"/>
  <c r="V144" i="2"/>
  <c r="BK144" i="2" s="1"/>
  <c r="BI143" i="2"/>
  <c r="BH143" i="2"/>
  <c r="BG143" i="2"/>
  <c r="BF143" i="2"/>
  <c r="X143" i="2"/>
  <c r="W143" i="2"/>
  <c r="AD143" i="2"/>
  <c r="AB143" i="2"/>
  <c r="Z143" i="2"/>
  <c r="BK143" i="2"/>
  <c r="V143" i="2"/>
  <c r="P143" i="2" s="1"/>
  <c r="BE143" i="2" s="1"/>
  <c r="BI142" i="2"/>
  <c r="BH142" i="2"/>
  <c r="BG142" i="2"/>
  <c r="BF142" i="2"/>
  <c r="X142" i="2"/>
  <c r="W142" i="2"/>
  <c r="AD142" i="2"/>
  <c r="AB142" i="2"/>
  <c r="Z142" i="2"/>
  <c r="BK142" i="2"/>
  <c r="V142" i="2"/>
  <c r="P142" i="2" s="1"/>
  <c r="BE142" i="2" s="1"/>
  <c r="BI141" i="2"/>
  <c r="BH141" i="2"/>
  <c r="BG141" i="2"/>
  <c r="BF141" i="2"/>
  <c r="X141" i="2"/>
  <c r="W141" i="2"/>
  <c r="AD141" i="2"/>
  <c r="AB141" i="2"/>
  <c r="Z141" i="2"/>
  <c r="V141" i="2"/>
  <c r="BI140" i="2"/>
  <c r="BH140" i="2"/>
  <c r="BG140" i="2"/>
  <c r="BF140" i="2"/>
  <c r="X140" i="2"/>
  <c r="W140" i="2"/>
  <c r="AD140" i="2"/>
  <c r="AB140" i="2"/>
  <c r="Z140" i="2"/>
  <c r="V140" i="2"/>
  <c r="BK140" i="2" s="1"/>
  <c r="BI139" i="2"/>
  <c r="BH139" i="2"/>
  <c r="BG139" i="2"/>
  <c r="BF139" i="2"/>
  <c r="X139" i="2"/>
  <c r="W139" i="2"/>
  <c r="AD139" i="2"/>
  <c r="AB139" i="2"/>
  <c r="Z139" i="2"/>
  <c r="V139" i="2"/>
  <c r="P139" i="2" s="1"/>
  <c r="BE139" i="2" s="1"/>
  <c r="BI138" i="2"/>
  <c r="BH138" i="2"/>
  <c r="BG138" i="2"/>
  <c r="BF138" i="2"/>
  <c r="X138" i="2"/>
  <c r="W138" i="2"/>
  <c r="AD138" i="2"/>
  <c r="AB138" i="2"/>
  <c r="Z138" i="2"/>
  <c r="V138" i="2"/>
  <c r="P138" i="2" s="1"/>
  <c r="BE138" i="2" s="1"/>
  <c r="BI137" i="2"/>
  <c r="BH137" i="2"/>
  <c r="BG137" i="2"/>
  <c r="BF137" i="2"/>
  <c r="X137" i="2"/>
  <c r="W137" i="2"/>
  <c r="AD137" i="2"/>
  <c r="AB137" i="2"/>
  <c r="Z137" i="2"/>
  <c r="V137" i="2"/>
  <c r="BI136" i="2"/>
  <c r="BH136" i="2"/>
  <c r="BG136" i="2"/>
  <c r="BF136" i="2"/>
  <c r="X136" i="2"/>
  <c r="W136" i="2"/>
  <c r="AD136" i="2"/>
  <c r="AB136" i="2"/>
  <c r="Z136" i="2"/>
  <c r="V136" i="2"/>
  <c r="BK136" i="2" s="1"/>
  <c r="BI135" i="2"/>
  <c r="BH135" i="2"/>
  <c r="BG135" i="2"/>
  <c r="BF135" i="2"/>
  <c r="X135" i="2"/>
  <c r="W135" i="2"/>
  <c r="AD135" i="2"/>
  <c r="AB135" i="2"/>
  <c r="Z135" i="2"/>
  <c r="V135" i="2"/>
  <c r="P135" i="2" s="1"/>
  <c r="BE135" i="2" s="1"/>
  <c r="BI134" i="2"/>
  <c r="BH134" i="2"/>
  <c r="BG134" i="2"/>
  <c r="BF134" i="2"/>
  <c r="X134" i="2"/>
  <c r="W134" i="2"/>
  <c r="AD134" i="2"/>
  <c r="AB134" i="2"/>
  <c r="Z134" i="2"/>
  <c r="V134" i="2"/>
  <c r="P134" i="2" s="1"/>
  <c r="BE134" i="2" s="1"/>
  <c r="BI133" i="2"/>
  <c r="BH133" i="2"/>
  <c r="BG133" i="2"/>
  <c r="BF133" i="2"/>
  <c r="X133" i="2"/>
  <c r="W133" i="2"/>
  <c r="AD133" i="2"/>
  <c r="AB133" i="2"/>
  <c r="Z133" i="2"/>
  <c r="V133" i="2"/>
  <c r="BI132" i="2"/>
  <c r="BH132" i="2"/>
  <c r="BG132" i="2"/>
  <c r="BF132" i="2"/>
  <c r="X132" i="2"/>
  <c r="W132" i="2"/>
  <c r="AD132" i="2"/>
  <c r="AB132" i="2"/>
  <c r="Z132" i="2"/>
  <c r="V132" i="2"/>
  <c r="BK132" i="2" s="1"/>
  <c r="BI131" i="2"/>
  <c r="BH131" i="2"/>
  <c r="BG131" i="2"/>
  <c r="BF131" i="2"/>
  <c r="X131" i="2"/>
  <c r="W131" i="2"/>
  <c r="AD131" i="2"/>
  <c r="AB131" i="2"/>
  <c r="Z131" i="2"/>
  <c r="V131" i="2"/>
  <c r="P131" i="2" s="1"/>
  <c r="BE131" i="2" s="1"/>
  <c r="BI130" i="2"/>
  <c r="BH130" i="2"/>
  <c r="BG130" i="2"/>
  <c r="BF130" i="2"/>
  <c r="X130" i="2"/>
  <c r="W130" i="2"/>
  <c r="AD130" i="2"/>
  <c r="AB130" i="2"/>
  <c r="Z130" i="2"/>
  <c r="V130" i="2"/>
  <c r="P130" i="2" s="1"/>
  <c r="BE130" i="2" s="1"/>
  <c r="BI129" i="2"/>
  <c r="BH129" i="2"/>
  <c r="BG129" i="2"/>
  <c r="BF129" i="2"/>
  <c r="X129" i="2"/>
  <c r="W129" i="2"/>
  <c r="AD129" i="2"/>
  <c r="AB129" i="2"/>
  <c r="Z129" i="2"/>
  <c r="V129" i="2"/>
  <c r="BI128" i="2"/>
  <c r="BH128" i="2"/>
  <c r="BG128" i="2"/>
  <c r="BF128" i="2"/>
  <c r="X128" i="2"/>
  <c r="W128" i="2"/>
  <c r="AD128" i="2"/>
  <c r="AB128" i="2"/>
  <c r="Z128" i="2"/>
  <c r="V128" i="2"/>
  <c r="BK128" i="2" s="1"/>
  <c r="BI127" i="2"/>
  <c r="BH127" i="2"/>
  <c r="BG127" i="2"/>
  <c r="BF127" i="2"/>
  <c r="X127" i="2"/>
  <c r="W127" i="2"/>
  <c r="AD127" i="2"/>
  <c r="AB127" i="2"/>
  <c r="Z127" i="2"/>
  <c r="V127" i="2"/>
  <c r="BK127" i="2" s="1"/>
  <c r="BI126" i="2"/>
  <c r="BH126" i="2"/>
  <c r="BG126" i="2"/>
  <c r="BF126" i="2"/>
  <c r="X126" i="2"/>
  <c r="W126" i="2"/>
  <c r="AD126" i="2"/>
  <c r="AB126" i="2"/>
  <c r="Z126" i="2"/>
  <c r="BK126" i="2"/>
  <c r="P126" i="2"/>
  <c r="BE126" i="2" s="1"/>
  <c r="V126" i="2"/>
  <c r="BI125" i="2"/>
  <c r="BH125" i="2"/>
  <c r="BG125" i="2"/>
  <c r="BF125" i="2"/>
  <c r="X125" i="2"/>
  <c r="W125" i="2"/>
  <c r="AD125" i="2"/>
  <c r="AB125" i="2"/>
  <c r="Z125" i="2"/>
  <c r="V125" i="2"/>
  <c r="P125" i="2" s="1"/>
  <c r="BE125" i="2" s="1"/>
  <c r="BI124" i="2"/>
  <c r="BH124" i="2"/>
  <c r="BG124" i="2"/>
  <c r="BF124" i="2"/>
  <c r="X124" i="2"/>
  <c r="W124" i="2"/>
  <c r="AD124" i="2"/>
  <c r="AB124" i="2"/>
  <c r="Z124" i="2"/>
  <c r="V124" i="2"/>
  <c r="BK124" i="2" s="1"/>
  <c r="BI123" i="2"/>
  <c r="BH123" i="2"/>
  <c r="BG123" i="2"/>
  <c r="BF123" i="2"/>
  <c r="X123" i="2"/>
  <c r="W123" i="2"/>
  <c r="AD123" i="2"/>
  <c r="AB123" i="2"/>
  <c r="AB122" i="2" s="1"/>
  <c r="Z123" i="2"/>
  <c r="V123" i="2"/>
  <c r="P123" i="2" s="1"/>
  <c r="BE123" i="2" s="1"/>
  <c r="M117" i="2"/>
  <c r="M116" i="2"/>
  <c r="F116" i="2"/>
  <c r="M114" i="2"/>
  <c r="F114" i="2"/>
  <c r="F112" i="2"/>
  <c r="F111" i="2"/>
  <c r="M30" i="2"/>
  <c r="AU88" i="1" s="1"/>
  <c r="M84" i="2"/>
  <c r="M83" i="2"/>
  <c r="F83" i="2"/>
  <c r="M81" i="2"/>
  <c r="F81" i="2"/>
  <c r="F79" i="2"/>
  <c r="F78" i="2"/>
  <c r="O15" i="2"/>
  <c r="E15" i="2"/>
  <c r="F84" i="2" s="1"/>
  <c r="O14" i="2"/>
  <c r="O9" i="2"/>
  <c r="F6" i="2"/>
  <c r="AK29" i="1"/>
  <c r="AU87" i="1"/>
  <c r="AM83" i="1"/>
  <c r="L83" i="1"/>
  <c r="AM82" i="1"/>
  <c r="L82" i="1"/>
  <c r="AM80" i="1"/>
  <c r="L80" i="1"/>
  <c r="L78" i="1"/>
  <c r="L77" i="1"/>
  <c r="W414" i="2" l="1"/>
  <c r="H99" i="2" s="1"/>
  <c r="X414" i="2"/>
  <c r="K99" i="2" s="1"/>
  <c r="P419" i="2"/>
  <c r="BE419" i="2" s="1"/>
  <c r="P404" i="2"/>
  <c r="BE404" i="2" s="1"/>
  <c r="W397" i="2"/>
  <c r="H97" i="2" s="1"/>
  <c r="X397" i="2"/>
  <c r="K97" i="2" s="1"/>
  <c r="P375" i="2"/>
  <c r="BE375" i="2" s="1"/>
  <c r="P378" i="2"/>
  <c r="BE378" i="2" s="1"/>
  <c r="P379" i="2"/>
  <c r="BE379" i="2" s="1"/>
  <c r="P382" i="2"/>
  <c r="BE382" i="2" s="1"/>
  <c r="P383" i="2"/>
  <c r="BE383" i="2" s="1"/>
  <c r="P384" i="2"/>
  <c r="BE384" i="2" s="1"/>
  <c r="BK363" i="2"/>
  <c r="P352" i="2"/>
  <c r="BE352" i="2" s="1"/>
  <c r="BK355" i="2"/>
  <c r="BK343" i="2"/>
  <c r="BK344" i="2"/>
  <c r="BK347" i="2"/>
  <c r="P332" i="2"/>
  <c r="BE332" i="2" s="1"/>
  <c r="BK318" i="2"/>
  <c r="P295" i="2"/>
  <c r="BE295" i="2" s="1"/>
  <c r="P298" i="2"/>
  <c r="BE298" i="2" s="1"/>
  <c r="P300" i="2"/>
  <c r="BE300" i="2" s="1"/>
  <c r="BK291" i="2"/>
  <c r="BK294" i="2"/>
  <c r="BK299" i="2"/>
  <c r="P302" i="2"/>
  <c r="BE302" i="2" s="1"/>
  <c r="P303" i="2"/>
  <c r="BE303" i="2" s="1"/>
  <c r="P268" i="2"/>
  <c r="BE268" i="2" s="1"/>
  <c r="P265" i="2"/>
  <c r="BE265" i="2" s="1"/>
  <c r="P261" i="2"/>
  <c r="BE261" i="2" s="1"/>
  <c r="BK264" i="2"/>
  <c r="BK260" i="2"/>
  <c r="P244" i="2"/>
  <c r="BE244" i="2" s="1"/>
  <c r="P251" i="2"/>
  <c r="BE251" i="2" s="1"/>
  <c r="P252" i="2"/>
  <c r="BE252" i="2" s="1"/>
  <c r="P253" i="2"/>
  <c r="BE253" i="2" s="1"/>
  <c r="P256" i="2"/>
  <c r="BE256" i="2" s="1"/>
  <c r="BK247" i="2"/>
  <c r="BK248" i="2"/>
  <c r="BK255" i="2"/>
  <c r="P239" i="2"/>
  <c r="BE239" i="2" s="1"/>
  <c r="P240" i="2"/>
  <c r="BE240" i="2" s="1"/>
  <c r="P243" i="2"/>
  <c r="BE243" i="2" s="1"/>
  <c r="P227" i="2"/>
  <c r="BE227" i="2" s="1"/>
  <c r="P181" i="2"/>
  <c r="BE181" i="2" s="1"/>
  <c r="P182" i="2"/>
  <c r="BE182" i="2" s="1"/>
  <c r="P183" i="2"/>
  <c r="BE183" i="2" s="1"/>
  <c r="P177" i="2"/>
  <c r="BE177" i="2" s="1"/>
  <c r="P171" i="2"/>
  <c r="BE171" i="2" s="1"/>
  <c r="P172" i="2"/>
  <c r="BE172" i="2" s="1"/>
  <c r="P149" i="2"/>
  <c r="BE149" i="2" s="1"/>
  <c r="H38" i="2"/>
  <c r="BF88" i="1" s="1"/>
  <c r="BF87" i="1" s="1"/>
  <c r="W37" i="1" s="1"/>
  <c r="BK130" i="2"/>
  <c r="BK131" i="2"/>
  <c r="BK134" i="2"/>
  <c r="BK135" i="2"/>
  <c r="BK138" i="2"/>
  <c r="BK139" i="2"/>
  <c r="P140" i="2"/>
  <c r="BE140" i="2" s="1"/>
  <c r="BK234" i="2"/>
  <c r="P234" i="2"/>
  <c r="BE234" i="2" s="1"/>
  <c r="BK250" i="2"/>
  <c r="P250" i="2"/>
  <c r="BE250" i="2" s="1"/>
  <c r="M35" i="2"/>
  <c r="AY88" i="1" s="1"/>
  <c r="H35" i="2"/>
  <c r="BC88" i="1" s="1"/>
  <c r="BC87" i="1" s="1"/>
  <c r="P136" i="2"/>
  <c r="BE136" i="2" s="1"/>
  <c r="P173" i="2"/>
  <c r="BE173" i="2" s="1"/>
  <c r="P179" i="2"/>
  <c r="BE179" i="2" s="1"/>
  <c r="P195" i="2"/>
  <c r="BE195" i="2" s="1"/>
  <c r="BK220" i="2"/>
  <c r="P220" i="2"/>
  <c r="BE220" i="2" s="1"/>
  <c r="P223" i="2"/>
  <c r="BE223" i="2" s="1"/>
  <c r="AD231" i="2"/>
  <c r="P233" i="2"/>
  <c r="BE233" i="2" s="1"/>
  <c r="BK246" i="2"/>
  <c r="P246" i="2"/>
  <c r="BE246" i="2" s="1"/>
  <c r="P249" i="2"/>
  <c r="BE249" i="2" s="1"/>
  <c r="BK258" i="2"/>
  <c r="P258" i="2"/>
  <c r="BE258" i="2" s="1"/>
  <c r="BK263" i="2"/>
  <c r="P263" i="2"/>
  <c r="BE263" i="2" s="1"/>
  <c r="BK276" i="2"/>
  <c r="P276" i="2"/>
  <c r="BE276" i="2" s="1"/>
  <c r="BK281" i="2"/>
  <c r="P281" i="2"/>
  <c r="BE281" i="2" s="1"/>
  <c r="BK313" i="2"/>
  <c r="P313" i="2"/>
  <c r="BE313" i="2" s="1"/>
  <c r="BK413" i="2"/>
  <c r="P413" i="2"/>
  <c r="BE413" i="2" s="1"/>
  <c r="BK137" i="2"/>
  <c r="P137" i="2"/>
  <c r="BE137" i="2" s="1"/>
  <c r="BK174" i="2"/>
  <c r="P174" i="2"/>
  <c r="BE174" i="2" s="1"/>
  <c r="BK277" i="2"/>
  <c r="P277" i="2"/>
  <c r="BE277" i="2" s="1"/>
  <c r="BK296" i="2"/>
  <c r="P296" i="2"/>
  <c r="BE296" i="2" s="1"/>
  <c r="BK376" i="2"/>
  <c r="P376" i="2"/>
  <c r="BE376" i="2" s="1"/>
  <c r="AD122" i="2"/>
  <c r="BK192" i="2"/>
  <c r="P192" i="2"/>
  <c r="BE192" i="2" s="1"/>
  <c r="F117" i="2"/>
  <c r="BK123" i="2"/>
  <c r="W122" i="2"/>
  <c r="P124" i="2"/>
  <c r="BE124" i="2" s="1"/>
  <c r="BK125" i="2"/>
  <c r="P127" i="2"/>
  <c r="BE127" i="2" s="1"/>
  <c r="BK129" i="2"/>
  <c r="P129" i="2"/>
  <c r="BE129" i="2" s="1"/>
  <c r="P132" i="2"/>
  <c r="BE132" i="2" s="1"/>
  <c r="BK145" i="2"/>
  <c r="P145" i="2"/>
  <c r="BE145" i="2" s="1"/>
  <c r="BK147" i="2"/>
  <c r="P147" i="2"/>
  <c r="BE147" i="2" s="1"/>
  <c r="BK188" i="2"/>
  <c r="P188" i="2"/>
  <c r="BE188" i="2" s="1"/>
  <c r="W231" i="2"/>
  <c r="H93" i="2" s="1"/>
  <c r="BK242" i="2"/>
  <c r="P242" i="2"/>
  <c r="BE242" i="2" s="1"/>
  <c r="P245" i="2"/>
  <c r="BE245" i="2" s="1"/>
  <c r="P257" i="2"/>
  <c r="BE257" i="2" s="1"/>
  <c r="BK293" i="2"/>
  <c r="P293" i="2"/>
  <c r="BE293" i="2" s="1"/>
  <c r="BK297" i="2"/>
  <c r="P297" i="2"/>
  <c r="BE297" i="2" s="1"/>
  <c r="BK328" i="2"/>
  <c r="P328" i="2"/>
  <c r="BE328" i="2" s="1"/>
  <c r="BK381" i="2"/>
  <c r="P381" i="2"/>
  <c r="BE381" i="2" s="1"/>
  <c r="BK180" i="2"/>
  <c r="P180" i="2"/>
  <c r="BE180" i="2" s="1"/>
  <c r="BK196" i="2"/>
  <c r="P196" i="2"/>
  <c r="BE196" i="2" s="1"/>
  <c r="BK224" i="2"/>
  <c r="P224" i="2"/>
  <c r="BE224" i="2" s="1"/>
  <c r="BK329" i="2"/>
  <c r="P329" i="2"/>
  <c r="BE329" i="2" s="1"/>
  <c r="BK133" i="2"/>
  <c r="P133" i="2"/>
  <c r="BE133" i="2" s="1"/>
  <c r="BK170" i="2"/>
  <c r="P170" i="2"/>
  <c r="BE170" i="2" s="1"/>
  <c r="H36" i="2"/>
  <c r="BD88" i="1" s="1"/>
  <c r="BD87" i="1" s="1"/>
  <c r="P150" i="2"/>
  <c r="BE150" i="2" s="1"/>
  <c r="P191" i="2"/>
  <c r="BE191" i="2" s="1"/>
  <c r="BK204" i="2"/>
  <c r="P204" i="2"/>
  <c r="BE204" i="2" s="1"/>
  <c r="P207" i="2"/>
  <c r="BE207" i="2" s="1"/>
  <c r="P128" i="2"/>
  <c r="BE128" i="2" s="1"/>
  <c r="BK141" i="2"/>
  <c r="P141" i="2"/>
  <c r="BE141" i="2" s="1"/>
  <c r="P144" i="2"/>
  <c r="BE144" i="2" s="1"/>
  <c r="Z146" i="2"/>
  <c r="X146" i="2"/>
  <c r="K91" i="2" s="1"/>
  <c r="AB178" i="2"/>
  <c r="AB121" i="2" s="1"/>
  <c r="AB120" i="2" s="1"/>
  <c r="BK184" i="2"/>
  <c r="P184" i="2"/>
  <c r="BE184" i="2" s="1"/>
  <c r="P187" i="2"/>
  <c r="BE187" i="2" s="1"/>
  <c r="BK200" i="2"/>
  <c r="P200" i="2"/>
  <c r="BE200" i="2" s="1"/>
  <c r="P203" i="2"/>
  <c r="BE203" i="2" s="1"/>
  <c r="BK228" i="2"/>
  <c r="P228" i="2"/>
  <c r="BE228" i="2" s="1"/>
  <c r="BK238" i="2"/>
  <c r="P238" i="2"/>
  <c r="BE238" i="2" s="1"/>
  <c r="P241" i="2"/>
  <c r="BE241" i="2" s="1"/>
  <c r="BK254" i="2"/>
  <c r="P254" i="2"/>
  <c r="BE254" i="2" s="1"/>
  <c r="P262" i="2"/>
  <c r="BE262" i="2" s="1"/>
  <c r="P280" i="2"/>
  <c r="BE280" i="2" s="1"/>
  <c r="BK292" i="2"/>
  <c r="P292" i="2"/>
  <c r="BE292" i="2" s="1"/>
  <c r="BK312" i="2"/>
  <c r="P312" i="2"/>
  <c r="BE312" i="2" s="1"/>
  <c r="BK353" i="2"/>
  <c r="P353" i="2"/>
  <c r="BE353" i="2" s="1"/>
  <c r="BK362" i="2"/>
  <c r="P362" i="2"/>
  <c r="BE362" i="2" s="1"/>
  <c r="BK309" i="2"/>
  <c r="P309" i="2"/>
  <c r="BE309" i="2" s="1"/>
  <c r="BK325" i="2"/>
  <c r="P325" i="2"/>
  <c r="BE325" i="2" s="1"/>
  <c r="BK341" i="2"/>
  <c r="P341" i="2"/>
  <c r="BE341" i="2" s="1"/>
  <c r="BK346" i="2"/>
  <c r="P346" i="2"/>
  <c r="BE346" i="2" s="1"/>
  <c r="W366" i="2"/>
  <c r="H95" i="2" s="1"/>
  <c r="AB390" i="2"/>
  <c r="BK412" i="2"/>
  <c r="P412" i="2"/>
  <c r="BE412" i="2" s="1"/>
  <c r="P421" i="2"/>
  <c r="BE421" i="2" s="1"/>
  <c r="BK421" i="2"/>
  <c r="Z122" i="2"/>
  <c r="X122" i="2"/>
  <c r="H37" i="2"/>
  <c r="BE88" i="1" s="1"/>
  <c r="BE87" i="1" s="1"/>
  <c r="AD146" i="2"/>
  <c r="W178" i="2"/>
  <c r="H92" i="2" s="1"/>
  <c r="Z231" i="2"/>
  <c r="X231" i="2"/>
  <c r="K93" i="2" s="1"/>
  <c r="BK259" i="2"/>
  <c r="P259" i="2"/>
  <c r="BE259" i="2" s="1"/>
  <c r="AB267" i="2"/>
  <c r="BK273" i="2"/>
  <c r="P273" i="2"/>
  <c r="BE273" i="2" s="1"/>
  <c r="BK289" i="2"/>
  <c r="P289" i="2"/>
  <c r="BE289" i="2" s="1"/>
  <c r="BK305" i="2"/>
  <c r="P305" i="2"/>
  <c r="BE305" i="2" s="1"/>
  <c r="P308" i="2"/>
  <c r="BE308" i="2" s="1"/>
  <c r="BK321" i="2"/>
  <c r="P321" i="2"/>
  <c r="BE321" i="2" s="1"/>
  <c r="P324" i="2"/>
  <c r="BE324" i="2" s="1"/>
  <c r="BK337" i="2"/>
  <c r="P337" i="2"/>
  <c r="BE337" i="2" s="1"/>
  <c r="P340" i="2"/>
  <c r="BE340" i="2" s="1"/>
  <c r="P361" i="2"/>
  <c r="BE361" i="2" s="1"/>
  <c r="Z366" i="2"/>
  <c r="X366" i="2"/>
  <c r="K95" i="2" s="1"/>
  <c r="P380" i="2"/>
  <c r="BE380" i="2" s="1"/>
  <c r="AD390" i="2"/>
  <c r="BK396" i="2"/>
  <c r="P396" i="2"/>
  <c r="BE396" i="2" s="1"/>
  <c r="AD402" i="2"/>
  <c r="W146" i="2"/>
  <c r="H91" i="2" s="1"/>
  <c r="Z178" i="2"/>
  <c r="X178" i="2"/>
  <c r="K92" i="2" s="1"/>
  <c r="AB231" i="2"/>
  <c r="P266" i="2"/>
  <c r="BE266" i="2" s="1"/>
  <c r="AD267" i="2"/>
  <c r="BK269" i="2"/>
  <c r="P269" i="2"/>
  <c r="BE269" i="2" s="1"/>
  <c r="P272" i="2"/>
  <c r="BE272" i="2" s="1"/>
  <c r="BK285" i="2"/>
  <c r="P285" i="2"/>
  <c r="BE285" i="2" s="1"/>
  <c r="P288" i="2"/>
  <c r="BE288" i="2" s="1"/>
  <c r="BK301" i="2"/>
  <c r="P301" i="2"/>
  <c r="BE301" i="2" s="1"/>
  <c r="P304" i="2"/>
  <c r="BE304" i="2" s="1"/>
  <c r="BK317" i="2"/>
  <c r="P317" i="2"/>
  <c r="BE317" i="2" s="1"/>
  <c r="P320" i="2"/>
  <c r="BE320" i="2" s="1"/>
  <c r="BK333" i="2"/>
  <c r="P333" i="2"/>
  <c r="BE333" i="2" s="1"/>
  <c r="P336" i="2"/>
  <c r="BE336" i="2" s="1"/>
  <c r="P345" i="2"/>
  <c r="BE345" i="2" s="1"/>
  <c r="BK354" i="2"/>
  <c r="P354" i="2"/>
  <c r="BE354" i="2" s="1"/>
  <c r="BK377" i="2"/>
  <c r="P377" i="2"/>
  <c r="BE377" i="2" s="1"/>
  <c r="W402" i="2"/>
  <c r="H98" i="2" s="1"/>
  <c r="BK415" i="2"/>
  <c r="BK414" i="2" s="1"/>
  <c r="M414" i="2" s="1"/>
  <c r="M99" i="2" s="1"/>
  <c r="P415" i="2"/>
  <c r="BE415" i="2" s="1"/>
  <c r="W267" i="2"/>
  <c r="H94" i="2" s="1"/>
  <c r="BK342" i="2"/>
  <c r="P342" i="2"/>
  <c r="BE342" i="2" s="1"/>
  <c r="BK350" i="2"/>
  <c r="P350" i="2"/>
  <c r="BE350" i="2" s="1"/>
  <c r="BK358" i="2"/>
  <c r="P358" i="2"/>
  <c r="BE358" i="2" s="1"/>
  <c r="AB366" i="2"/>
  <c r="BK373" i="2"/>
  <c r="P373" i="2"/>
  <c r="BE373" i="2" s="1"/>
  <c r="BK389" i="2"/>
  <c r="P389" i="2"/>
  <c r="BE389" i="2" s="1"/>
  <c r="BK391" i="2"/>
  <c r="P391" i="2"/>
  <c r="BE391" i="2" s="1"/>
  <c r="BK399" i="2"/>
  <c r="BK397" i="2" s="1"/>
  <c r="M397" i="2" s="1"/>
  <c r="M97" i="2" s="1"/>
  <c r="P399" i="2"/>
  <c r="BE399" i="2" s="1"/>
  <c r="Z402" i="2"/>
  <c r="X402" i="2"/>
  <c r="K98" i="2" s="1"/>
  <c r="BK409" i="2"/>
  <c r="P409" i="2"/>
  <c r="BE409" i="2" s="1"/>
  <c r="Z414" i="2"/>
  <c r="Z267" i="2"/>
  <c r="X267" i="2"/>
  <c r="K94" i="2" s="1"/>
  <c r="P357" i="2"/>
  <c r="BE357" i="2" s="1"/>
  <c r="P365" i="2"/>
  <c r="BE365" i="2" s="1"/>
  <c r="AD366" i="2"/>
  <c r="BK369" i="2"/>
  <c r="P369" i="2"/>
  <c r="BE369" i="2" s="1"/>
  <c r="P372" i="2"/>
  <c r="BE372" i="2" s="1"/>
  <c r="BK385" i="2"/>
  <c r="P385" i="2"/>
  <c r="BE385" i="2" s="1"/>
  <c r="P388" i="2"/>
  <c r="BE388" i="2" s="1"/>
  <c r="Z390" i="2"/>
  <c r="X390" i="2"/>
  <c r="K96" i="2" s="1"/>
  <c r="P398" i="2"/>
  <c r="BE398" i="2" s="1"/>
  <c r="AB402" i="2"/>
  <c r="BK405" i="2"/>
  <c r="P405" i="2"/>
  <c r="BE405" i="2" s="1"/>
  <c r="P408" i="2"/>
  <c r="BE408" i="2" s="1"/>
  <c r="BK402" i="2" l="1"/>
  <c r="M402" i="2" s="1"/>
  <c r="M98" i="2" s="1"/>
  <c r="BK366" i="2"/>
  <c r="M366" i="2" s="1"/>
  <c r="M95" i="2" s="1"/>
  <c r="BK267" i="2"/>
  <c r="M267" i="2" s="1"/>
  <c r="M94" i="2" s="1"/>
  <c r="BK231" i="2"/>
  <c r="M231" i="2" s="1"/>
  <c r="M93" i="2" s="1"/>
  <c r="BK178" i="2"/>
  <c r="M178" i="2" s="1"/>
  <c r="M92" i="2" s="1"/>
  <c r="M34" i="2"/>
  <c r="AX88" i="1" s="1"/>
  <c r="AV88" i="1" s="1"/>
  <c r="X121" i="2"/>
  <c r="K90" i="2"/>
  <c r="W34" i="1"/>
  <c r="AY87" i="1"/>
  <c r="AK34" i="1" s="1"/>
  <c r="BK146" i="2"/>
  <c r="M146" i="2" s="1"/>
  <c r="M91" i="2" s="1"/>
  <c r="W121" i="2"/>
  <c r="H90" i="2"/>
  <c r="H34" i="2"/>
  <c r="BB88" i="1" s="1"/>
  <c r="BB87" i="1" s="1"/>
  <c r="Z121" i="2"/>
  <c r="Z120" i="2" s="1"/>
  <c r="AW88" i="1" s="1"/>
  <c r="AW87" i="1" s="1"/>
  <c r="BK390" i="2"/>
  <c r="M390" i="2" s="1"/>
  <c r="M96" i="2" s="1"/>
  <c r="BA87" i="1"/>
  <c r="W36" i="1"/>
  <c r="W35" i="1"/>
  <c r="AZ87" i="1"/>
  <c r="BK122" i="2"/>
  <c r="AD121" i="2"/>
  <c r="AD120" i="2" s="1"/>
  <c r="W33" i="1" l="1"/>
  <c r="AX87" i="1"/>
  <c r="M122" i="2"/>
  <c r="M90" i="2" s="1"/>
  <c r="BK121" i="2"/>
  <c r="W120" i="2"/>
  <c r="H88" i="2" s="1"/>
  <c r="M28" i="2" s="1"/>
  <c r="AS88" i="1" s="1"/>
  <c r="AS87" i="1" s="1"/>
  <c r="AK27" i="1" s="1"/>
  <c r="H89" i="2"/>
  <c r="X120" i="2"/>
  <c r="K88" i="2" s="1"/>
  <c r="M29" i="2" s="1"/>
  <c r="AT88" i="1" s="1"/>
  <c r="AT87" i="1" s="1"/>
  <c r="AK28" i="1" s="1"/>
  <c r="K89" i="2"/>
  <c r="M121" i="2" l="1"/>
  <c r="M89" i="2" s="1"/>
  <c r="BK120" i="2"/>
  <c r="M120" i="2" s="1"/>
  <c r="M88" i="2" s="1"/>
  <c r="AK33" i="1"/>
  <c r="AV87" i="1"/>
  <c r="L103" i="2" l="1"/>
  <c r="M27" i="2"/>
  <c r="M32" i="2" s="1"/>
  <c r="AG88" i="1" l="1"/>
  <c r="L40" i="2"/>
  <c r="AG87" i="1" l="1"/>
  <c r="AN88" i="1"/>
  <c r="AK26" i="1" l="1"/>
  <c r="AK31" i="1" s="1"/>
  <c r="AK39" i="1" s="1"/>
  <c r="AN87" i="1"/>
  <c r="AN92" i="1" s="1"/>
  <c r="AG92" i="1"/>
</calcChain>
</file>

<file path=xl/sharedStrings.xml><?xml version="1.0" encoding="utf-8"?>
<sst xmlns="http://schemas.openxmlformats.org/spreadsheetml/2006/main" count="4194" uniqueCount="1202">
  <si>
    <t>2012</t>
  </si>
  <si>
    <t>List obsahuje:</t>
  </si>
  <si>
    <t>1) Souhrnný list stavby</t>
  </si>
  <si>
    <t>2) Rekapitulace objektů</t>
  </si>
  <si>
    <t>2.0</t>
  </si>
  <si>
    <t/>
  </si>
  <si>
    <t>False</t>
  </si>
  <si>
    <t>True</t>
  </si>
  <si>
    <t>optimalizováno pro tisk sestav ve formátu A4 - na výšku</t>
  </si>
  <si>
    <t>&gt;&gt;  skryté sloupce  &lt;&lt;</t>
  </si>
  <si>
    <t>0.01</t>
  </si>
  <si>
    <t>21</t>
  </si>
  <si>
    <t>15</t>
  </si>
  <si>
    <t>SOUHRNNÝ LIST STAVBY</t>
  </si>
  <si>
    <t>v ---  níže se nacházejí doplnkové a pomocné údaje k sestavám  --- v</t>
  </si>
  <si>
    <t>0.001</t>
  </si>
  <si>
    <t>Kód:</t>
  </si>
  <si>
    <t>18ZK039</t>
  </si>
  <si>
    <t>Stavba:</t>
  </si>
  <si>
    <t>Stavební úpravy - změna zdroje tepla</t>
  </si>
  <si>
    <t>JKSO:</t>
  </si>
  <si>
    <t>CC-CZ:</t>
  </si>
  <si>
    <t>Místo:</t>
  </si>
  <si>
    <t>Oselce</t>
  </si>
  <si>
    <t>Datum:</t>
  </si>
  <si>
    <t>13.12.2018</t>
  </si>
  <si>
    <t>Objednatel:</t>
  </si>
  <si>
    <t>IČ:</t>
  </si>
  <si>
    <t>SŠ a ZŠ Oselce</t>
  </si>
  <si>
    <t>DIČ:</t>
  </si>
  <si>
    <t>Zhotovitel:</t>
  </si>
  <si>
    <t xml:space="preserve"> </t>
  </si>
  <si>
    <t>Projektant:</t>
  </si>
  <si>
    <t>Ing. Jiří Kojzar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</si>
  <si>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</si>
  <si>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</si>
  <si>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</si>
  <si>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</si>
  <si>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</si>
  <si>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</si>
  <si>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</si>
  <si>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</si>
  <si>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</si>
  <si>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</si>
  <si>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</si>
  <si>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</si>
  <si>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</si>
  <si>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</si>
  <si>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</si>
  <si>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</si>
  <si>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</si>
  <si>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</si>
  <si>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</si>
  <si>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</si>
  <si>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</si>
  <si>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</si>
  <si>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</si>
  <si>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</si>
  <si>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</si>
  <si>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</si>
  <si>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</si>
  <si>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</si>
  <si>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</si>
  <si>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</si>
  <si>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</si>
  <si>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</si>
  <si>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</si>
  <si>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</si>
  <si>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</si>
  <si>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</si>
  <si>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</si>
  <si>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</si>
  <si>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</si>
  <si>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</si>
  <si>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</si>
  <si>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</si>
  <si>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</si>
  <si>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</si>
  <si>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</si>
  <si>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</si>
  <si>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</si>
  <si>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</si>
  <si>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{6d3094bc-dd20-440d-bfad-e9fa38d37650}</t>
  </si>
  <si>
    <t>{00000000-0000-0000-0000-000000000000}</t>
  </si>
  <si>
    <t>/</t>
  </si>
  <si>
    <t>Stavební úpravy - změna zdroje tepla - VYTÁPĚNÍ</t>
  </si>
  <si>
    <t>1</t>
  </si>
  <si>
    <t>{23ff44bd-9daf-43d1-baa4-966059523e96}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</si>
  <si>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</si>
  <si>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</si>
  <si>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</si>
  <si>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</si>
  <si>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</si>
  <si>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</si>
  <si>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</si>
  <si>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</si>
  <si>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</si>
  <si>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</si>
  <si>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</si>
  <si>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</si>
  <si>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18ZK039 - Stavební úpravy - změna zdroje tepla - VYTÁPĚNÍ</t>
  </si>
  <si>
    <t>Náklady z rozpočtu</t>
  </si>
  <si>
    <t>Ostatní náklady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</si>
  <si>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</si>
  <si>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</si>
  <si>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</si>
  <si>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</si>
  <si>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</si>
  <si>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</si>
  <si>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</si>
  <si>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</si>
  <si>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</si>
  <si>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</si>
  <si>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</si>
  <si>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</si>
  <si>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</si>
  <si>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</si>
  <si>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</si>
  <si>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767 - Konstrukce zámečnické</t>
  </si>
  <si>
    <t xml:space="preserve">    783 - Dokončovací práce - nátěry</t>
  </si>
  <si>
    <t>HZS - Hodinové zúčtovací sazby</t>
  </si>
  <si>
    <t>2) Ostatní náklady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</si>
  <si>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</si>
  <si>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</si>
  <si>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</si>
  <si>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</si>
  <si>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</si>
  <si>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</si>
  <si>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</si>
  <si>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</si>
  <si>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</si>
  <si>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</si>
  <si>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</si>
  <si>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</si>
  <si>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</si>
  <si>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</si>
  <si>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</si>
  <si>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</si>
  <si>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</si>
  <si>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</si>
  <si>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</si>
  <si>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87</t>
  </si>
  <si>
    <t>K</t>
  </si>
  <si>
    <t>713410843</t>
  </si>
  <si>
    <t>Odstanění izolace tepelné ohybů pásy nebo rohožemi s AL fólií staženými drátem tl přes 50 mm</t>
  </si>
  <si>
    <t>m</t>
  </si>
  <si>
    <t>16</t>
  </si>
  <si>
    <t>-1029093543</t>
  </si>
  <si>
    <t>76</t>
  </si>
  <si>
    <t>713460811</t>
  </si>
  <si>
    <t>Odstanění izolace tepelné potrubí a ohybů skružemi na tmel tl do 50 mm</t>
  </si>
  <si>
    <t>1323440616</t>
  </si>
  <si>
    <t>77</t>
  </si>
  <si>
    <t>713460813</t>
  </si>
  <si>
    <t>Odstanění izolace tepelné potrubí a ohybů skružemi na tmel tl přes 50 mm</t>
  </si>
  <si>
    <t>1429400690</t>
  </si>
  <si>
    <t>78</t>
  </si>
  <si>
    <t>713460821</t>
  </si>
  <si>
    <t>Odstanění izolace tepelné armatur skružemi na tmel tl do 50 mm</t>
  </si>
  <si>
    <t>930453485</t>
  </si>
  <si>
    <t>79</t>
  </si>
  <si>
    <t>713460823</t>
  </si>
  <si>
    <t>Odstanění izolace tepelné armatur skružemi na tmel tl přes 50 mm</t>
  </si>
  <si>
    <t>2125849674</t>
  </si>
  <si>
    <t>97</t>
  </si>
  <si>
    <t>713463211</t>
  </si>
  <si>
    <t>Montáž izolace tepelné potrubí potrubními pouzdry s Al fólií staženými Al páskou 1x D do 50 mm</t>
  </si>
  <si>
    <t>-874182544</t>
  </si>
  <si>
    <t>111</t>
  </si>
  <si>
    <t>M</t>
  </si>
  <si>
    <t>631545000_R</t>
  </si>
  <si>
    <t>pouzdro potrubní izolační s Al folií 22/30 mm</t>
  </si>
  <si>
    <t>32</t>
  </si>
  <si>
    <t>-1961256360</t>
  </si>
  <si>
    <t>112</t>
  </si>
  <si>
    <t>631545001_R</t>
  </si>
  <si>
    <t>pouzdro potrubní izolační  s Al folií 28/30 mm</t>
  </si>
  <si>
    <t>-304987558</t>
  </si>
  <si>
    <t>113</t>
  </si>
  <si>
    <t>631545002_R</t>
  </si>
  <si>
    <t>pouzdro potrubní izolační s Al folií 35/30 mm</t>
  </si>
  <si>
    <t>-176137715</t>
  </si>
  <si>
    <t>114</t>
  </si>
  <si>
    <t>631545003_r</t>
  </si>
  <si>
    <t>pouzdro potrubní izolační s Al folií 42/40 mm</t>
  </si>
  <si>
    <t>-872096928</t>
  </si>
  <si>
    <t>115</t>
  </si>
  <si>
    <t>631545004_R</t>
  </si>
  <si>
    <t>pouzdro potrubní izolační s Al folií 49/40 mm</t>
  </si>
  <si>
    <t>-114084240</t>
  </si>
  <si>
    <t>103</t>
  </si>
  <si>
    <t>713463212</t>
  </si>
  <si>
    <t>Montáž izolace tepelné potrubí potrubními pouzdry s Al fólií staženými Al páskou 1x D do 100 mm</t>
  </si>
  <si>
    <t>1378154922</t>
  </si>
  <si>
    <t>116</t>
  </si>
  <si>
    <t>631546005_R</t>
  </si>
  <si>
    <t>pouzdro potrubní izolační s Al folií 60/50 mm</t>
  </si>
  <si>
    <t>1669117361</t>
  </si>
  <si>
    <t>117</t>
  </si>
  <si>
    <t>631546006_R</t>
  </si>
  <si>
    <t>pouzdro potrubní izolační s Al folií 76/60 mm</t>
  </si>
  <si>
    <t>-1220785377</t>
  </si>
  <si>
    <t>118</t>
  </si>
  <si>
    <t>631546007_R</t>
  </si>
  <si>
    <t>pouzdro potrubní izolační s Al folií 89/60 mm</t>
  </si>
  <si>
    <t>1339479135</t>
  </si>
  <si>
    <t>107</t>
  </si>
  <si>
    <t>631546200</t>
  </si>
  <si>
    <t>páska samolepící ALS šířka 50 mm, délka 50 m</t>
  </si>
  <si>
    <t>kus</t>
  </si>
  <si>
    <t>747594886</t>
  </si>
  <si>
    <t>108</t>
  </si>
  <si>
    <t>713463213</t>
  </si>
  <si>
    <t>Montáž izolace tepelné potrubí potrubními pouzdry s Al fólií staženými Al páskou 1x D do 150 mm</t>
  </si>
  <si>
    <t>-1414140862</t>
  </si>
  <si>
    <t>119</t>
  </si>
  <si>
    <t>631546008_R</t>
  </si>
  <si>
    <t>pouzdro potrubní izolační s Al folií 108/80 mm</t>
  </si>
  <si>
    <t>232130795</t>
  </si>
  <si>
    <t>120</t>
  </si>
  <si>
    <t>631546009_R</t>
  </si>
  <si>
    <t>pouzdro potrubní izolační s Al folií 133/80 mm</t>
  </si>
  <si>
    <t>-1587856684</t>
  </si>
  <si>
    <t>322</t>
  </si>
  <si>
    <t>631546010_R</t>
  </si>
  <si>
    <t>pouzdro potrubní izolační s Al folií 159/80 mm</t>
  </si>
  <si>
    <t>-1434639295</t>
  </si>
  <si>
    <t>123</t>
  </si>
  <si>
    <t>7135000_R</t>
  </si>
  <si>
    <t>Montáž a dodávka izolace tepelné protipožárním obkladem potrubí a tmelem</t>
  </si>
  <si>
    <t>m2</t>
  </si>
  <si>
    <t>1506313396</t>
  </si>
  <si>
    <t>121</t>
  </si>
  <si>
    <t>998713103</t>
  </si>
  <si>
    <t>Přesun hmot tonážní pro izolace tepelné v objektech v do 24 m</t>
  </si>
  <si>
    <t>t</t>
  </si>
  <si>
    <t>1204207953</t>
  </si>
  <si>
    <t>122</t>
  </si>
  <si>
    <t>998713181</t>
  </si>
  <si>
    <t>Příplatek k přesunu hmot tonážní 713 prováděný bez použití mechanizace</t>
  </si>
  <si>
    <t>-2127397746</t>
  </si>
  <si>
    <t>731100870</t>
  </si>
  <si>
    <t>Demontáž kotle litinového VSB IV 15 článků</t>
  </si>
  <si>
    <t>-258676566</t>
  </si>
  <si>
    <t>731200826</t>
  </si>
  <si>
    <t>Demontáž kotle ocelového na plynná nebo kapalná paliva výkon do 60 kW</t>
  </si>
  <si>
    <t>-1611461654</t>
  </si>
  <si>
    <t>93</t>
  </si>
  <si>
    <t>731239000_R</t>
  </si>
  <si>
    <t>Montáž kotle kondenzačního 225 kW</t>
  </si>
  <si>
    <t>soubor</t>
  </si>
  <si>
    <t>-1651388980</t>
  </si>
  <si>
    <t>91</t>
  </si>
  <si>
    <t>484176000_R</t>
  </si>
  <si>
    <t>Kaskáda 2ks kondenzačních kotlů (225 kW-80/60°C) s velkoobjemovými nerez výměníky a dvěma zpátečkami, vč. příslušenství</t>
  </si>
  <si>
    <t>1746273676</t>
  </si>
  <si>
    <t>"LON-modul s propojovacím kabelem"1</t>
  </si>
  <si>
    <t>VV</t>
  </si>
  <si>
    <t>"Pružné uložení pod kotel"2</t>
  </si>
  <si>
    <t>"Hrdlo bezp. skupiny DN50/PN6"2</t>
  </si>
  <si>
    <t>"Hrdlo bezp. skupiny DN50/PN6 s 2. připojkou zpátečky"2</t>
  </si>
  <si>
    <t>"Omezovač max. tlaku (SDB) 0 – 6 bar"2</t>
  </si>
  <si>
    <t>"Armatury pro manostaty s manometrem"2</t>
  </si>
  <si>
    <t>"KM-Bus adaptér ext. poj. zařízení"1</t>
  </si>
  <si>
    <t>"Přečerpávač kondenzátu SI-1800"2</t>
  </si>
  <si>
    <t>"Neutralizační zař. N-70"2</t>
  </si>
  <si>
    <t>"Hydr.syst.propojení dvou kotlů DN 65/80 s uzavíracimi klapkami a pohony na výstupu"1</t>
  </si>
  <si>
    <t>"Spalin.kask. pro 2 kotle se spalinovými klapkami"1</t>
  </si>
  <si>
    <t>"Rozšíření EA1"1</t>
  </si>
  <si>
    <t>"Plynový filtr DN32"2</t>
  </si>
  <si>
    <t>"Kontrola před uvedením do provozu-UDP"1</t>
  </si>
  <si>
    <t>"UDP kotle"2</t>
  </si>
  <si>
    <t>"UDP hořáku"2</t>
  </si>
  <si>
    <t>"UDP regulace kotle"2</t>
  </si>
  <si>
    <t>"Sazba na 1km technika"130</t>
  </si>
  <si>
    <t>"2 ks kotle s nerez výměníkem a dvěma zpátečkami  225 kW-80/60°C s kaskádovou regulací"1</t>
  </si>
  <si>
    <t>4</t>
  </si>
  <si>
    <t>731292812</t>
  </si>
  <si>
    <t>Demontáž hořáku na plynné nebo kapalné palivo výkon do 300 kW</t>
  </si>
  <si>
    <t>-17478828</t>
  </si>
  <si>
    <t>3</t>
  </si>
  <si>
    <t>731321816</t>
  </si>
  <si>
    <t>Demontáž pojišťovacího zařízení přetlakového parních kotlů s jednou nádobou obsahu 120 litrů DN 100</t>
  </si>
  <si>
    <t>1158577847</t>
  </si>
  <si>
    <t>6</t>
  </si>
  <si>
    <t>731391814</t>
  </si>
  <si>
    <t>Vypuštění vody z kotle samospádem plocha kotle do 50 m2</t>
  </si>
  <si>
    <t>311532471</t>
  </si>
  <si>
    <t>88</t>
  </si>
  <si>
    <t>731810003_R</t>
  </si>
  <si>
    <t>Nucený odtah spalin pro kond. kotel-nafukovací kompozitní vložka DN250 (20 m+2 m), AK atyp systém. komponenty na osazení ústí a do paty komín. vložky,přetlak. patní koleno 87° DN250 s konzolí,přetlak trubka 0,5m s těsněním DN250,přetlak koleno 45° DN250</t>
  </si>
  <si>
    <t>-1626718431</t>
  </si>
  <si>
    <t>89</t>
  </si>
  <si>
    <t>731810004_R</t>
  </si>
  <si>
    <t>Demontáž odtahu spalin DN150,celková délka 15m, třísložkový  nerez komín</t>
  </si>
  <si>
    <t>16685250</t>
  </si>
  <si>
    <t>7</t>
  </si>
  <si>
    <t>731890801</t>
  </si>
  <si>
    <t>Přemístění demontovaných kotelen umístěných ve výšce nebo hloubce objektu do 6 m</t>
  </si>
  <si>
    <t>359356906</t>
  </si>
  <si>
    <t>90</t>
  </si>
  <si>
    <t>998731101</t>
  </si>
  <si>
    <t>Přesun hmot tonážní pro kotelny v objektech v do 6 m</t>
  </si>
  <si>
    <t>-234061406</t>
  </si>
  <si>
    <t>317</t>
  </si>
  <si>
    <t>998731181</t>
  </si>
  <si>
    <t>Příplatek k přesunu hmot tonážní 731 prováděný bez použití mechanizace</t>
  </si>
  <si>
    <t>299317875</t>
  </si>
  <si>
    <t>8</t>
  </si>
  <si>
    <t>732110812</t>
  </si>
  <si>
    <t>Demontáž rozdělovače nebo sběrače do DN 200</t>
  </si>
  <si>
    <t>-896179422</t>
  </si>
  <si>
    <t>158</t>
  </si>
  <si>
    <t>732111000_R</t>
  </si>
  <si>
    <t>Trubková hrdla rozdělovačů a sběračů s přírubou DN 65</t>
  </si>
  <si>
    <t>15678906</t>
  </si>
  <si>
    <t>159</t>
  </si>
  <si>
    <t>732111001_R</t>
  </si>
  <si>
    <t>Trubková hrdla rozdělovačů a sběračů s přírubou DN 80</t>
  </si>
  <si>
    <t>-118840509</t>
  </si>
  <si>
    <t>160</t>
  </si>
  <si>
    <t>732111002_R</t>
  </si>
  <si>
    <t>Trubková hrdla rozdělovačů a sběračů s přírubou DN 100</t>
  </si>
  <si>
    <t>-100247205</t>
  </si>
  <si>
    <t>161</t>
  </si>
  <si>
    <t>732111003_R</t>
  </si>
  <si>
    <t>Trubková hrdla rozdělovačů a sběračů s přírubou DN 125</t>
  </si>
  <si>
    <t>-1694432577</t>
  </si>
  <si>
    <t>146</t>
  </si>
  <si>
    <t>732111125</t>
  </si>
  <si>
    <t>Tělesa rozdělovačů a sběračů DN 80 z trub ocelových bezešvých</t>
  </si>
  <si>
    <t>205602566</t>
  </si>
  <si>
    <t>147</t>
  </si>
  <si>
    <t>732111132</t>
  </si>
  <si>
    <t>Tělesa rozdělovačů a sběračů DN 125 z trub ocelových bezešvých</t>
  </si>
  <si>
    <t>845227530</t>
  </si>
  <si>
    <t>148</t>
  </si>
  <si>
    <t>732111135</t>
  </si>
  <si>
    <t>Tělesa rozdělovačů a sběračů DN 150 z trub ocelových bezešvých</t>
  </si>
  <si>
    <t>1674537582</t>
  </si>
  <si>
    <t>149</t>
  </si>
  <si>
    <t>732111225</t>
  </si>
  <si>
    <t>Příplatek k rozdělovačům a sběračům za každých dalších 0,5 m tělesa DN 80</t>
  </si>
  <si>
    <t>-1311041686</t>
  </si>
  <si>
    <t>150</t>
  </si>
  <si>
    <t>732111232</t>
  </si>
  <si>
    <t>Příplatek k rozdělovačům a sběračům za každých dalších 0,5 m tělesa DN 125</t>
  </si>
  <si>
    <t>-1978917699</t>
  </si>
  <si>
    <t>151</t>
  </si>
  <si>
    <t>732111233</t>
  </si>
  <si>
    <t>Příplatek k rozdělovačům a sběračům za každých dalších 0,5 m tělesa DN 150</t>
  </si>
  <si>
    <t>-1927456067</t>
  </si>
  <si>
    <t>152</t>
  </si>
  <si>
    <t>732111312</t>
  </si>
  <si>
    <t>Trubková hrdla rozdělovačů a sběračů bez přírub DN 20</t>
  </si>
  <si>
    <t>985885987</t>
  </si>
  <si>
    <t>153</t>
  </si>
  <si>
    <t>732111314</t>
  </si>
  <si>
    <t>Trubková hrdla rozdělovačů a sběračů bez přírub DN 25</t>
  </si>
  <si>
    <t>183543121</t>
  </si>
  <si>
    <t>155</t>
  </si>
  <si>
    <t>732111316</t>
  </si>
  <si>
    <t>Trubková hrdla rozdělovačů a sběračů bez přírub DN 40</t>
  </si>
  <si>
    <t>-1912409472</t>
  </si>
  <si>
    <t>154</t>
  </si>
  <si>
    <t>732111318</t>
  </si>
  <si>
    <t>Trubková hrdla rozdělovačů a sběračů bez přírub DN 50</t>
  </si>
  <si>
    <t>-642642171</t>
  </si>
  <si>
    <t>9</t>
  </si>
  <si>
    <t>732211813</t>
  </si>
  <si>
    <t>Demontáž ohříváku zásobníkového ležatého obsah do 630 litrů</t>
  </si>
  <si>
    <t>1608843254</t>
  </si>
  <si>
    <t>10</t>
  </si>
  <si>
    <t>732213813</t>
  </si>
  <si>
    <t>Rozřezání demontovaného ohříváku obsah do 630 litrů</t>
  </si>
  <si>
    <t>-1526727602</t>
  </si>
  <si>
    <t>11</t>
  </si>
  <si>
    <t>732214813</t>
  </si>
  <si>
    <t>Vypuštění vody z ohříváku obsah do 630 litrů</t>
  </si>
  <si>
    <t>-934318873</t>
  </si>
  <si>
    <t>732221814</t>
  </si>
  <si>
    <t>Demontáž výměníku tepla protiproudového s vložkou tvaru U plocha výměníku do 40,0 m2</t>
  </si>
  <si>
    <t>-168572303</t>
  </si>
  <si>
    <t>13</t>
  </si>
  <si>
    <t>732223814</t>
  </si>
  <si>
    <t>Rozřezání demontovaného výměníku tepla s vložkou tvaru U plocha výměníku do 40 m2</t>
  </si>
  <si>
    <t>1661012468</t>
  </si>
  <si>
    <t>732224814</t>
  </si>
  <si>
    <t>Vypuštění vody z výměníku tepla s vložkou tvaru U plocha výměníku do 40,0 m2</t>
  </si>
  <si>
    <t>1170969234</t>
  </si>
  <si>
    <t>17</t>
  </si>
  <si>
    <t>732292810</t>
  </si>
  <si>
    <t>Rozřezání konstrukcí podpěrných ohříváků TUV</t>
  </si>
  <si>
    <t>2142715325</t>
  </si>
  <si>
    <t>18</t>
  </si>
  <si>
    <t>732292820</t>
  </si>
  <si>
    <t>Rozřezání konstrukcí podpěrných výměníků tepla</t>
  </si>
  <si>
    <t>-1488928524</t>
  </si>
  <si>
    <t>19</t>
  </si>
  <si>
    <t>732293810</t>
  </si>
  <si>
    <t>Rozřezání konstrukcí podpěrných nádrží a nádob</t>
  </si>
  <si>
    <t>-1373220699</t>
  </si>
  <si>
    <t>732320815</t>
  </si>
  <si>
    <t>Demontáž nádrže beztlaké nebo tlakové odpojení od rozvodů potrubí obsah do 1000 litrů</t>
  </si>
  <si>
    <t>-29541976</t>
  </si>
  <si>
    <t>28</t>
  </si>
  <si>
    <t>732320818</t>
  </si>
  <si>
    <t>Demontáž nádrže beztlaké nebo tlakové odpojení od rozvodů potrubí obsah do 5000 litrů</t>
  </si>
  <si>
    <t>850426591</t>
  </si>
  <si>
    <t>23</t>
  </si>
  <si>
    <t>732324815</t>
  </si>
  <si>
    <t>Demontáž nádrže beztlaké nebo tlakové vypuštění vody z nádrže obsah do 1000 litrů</t>
  </si>
  <si>
    <t>-186773199</t>
  </si>
  <si>
    <t>29</t>
  </si>
  <si>
    <t>732324818</t>
  </si>
  <si>
    <t>Demontáž nádrže beztlaké nebo tlakové vypuštění vody z nádrže obsah do 5000 litrů</t>
  </si>
  <si>
    <t>-722956743</t>
  </si>
  <si>
    <t>94</t>
  </si>
  <si>
    <t>732331001_R</t>
  </si>
  <si>
    <t>Montáž a dod. - expanzní automat s aut. doplnováním a odplyněním-zákl. nádoba 500l + 2xtlak. exp. nádoba 50 l, vč. úpravy vody</t>
  </si>
  <si>
    <t>-772472352</t>
  </si>
  <si>
    <t>"Tlaková expanzní nádoba s butylovým vakem-50l,PN10"2</t>
  </si>
  <si>
    <t>"Kulový kohout MK 3/4"2</t>
  </si>
  <si>
    <t>"Jednočerpadlový expanzní automat skládající se z řídící jednotky se základním ovládáním, zákl. nádoba 500l a připojovací souprava"1</t>
  </si>
  <si>
    <t>"Uvedení do provozu jednočerpadlového automatu"1</t>
  </si>
  <si>
    <t>"Oddělovací člen dimenze 3/4 bez vodoměru" 1</t>
  </si>
  <si>
    <t>"Mosazný vířivý filtr hrubých nečistot 1"1</t>
  </si>
  <si>
    <t>"Sada napojovacích hadic 600 mm, 1, nerez opletení"1</t>
  </si>
  <si>
    <t>"Montážní blok s obtokem a vzorkovacím kohoutem pro jednoduchou montáž zařízení"1</t>
  </si>
  <si>
    <t>"Plněautomatické změkčovací zařízení, řízení objemové elektronické, výkon 2,0 m3/hod, objem 15l, připojení DN1"1</t>
  </si>
  <si>
    <t>"Měřící sada pro stanovení celkové tvrdosti vody"1</t>
  </si>
  <si>
    <t>"Dávkovací zařízení chemikálií, plast. zás 50l, připojení 3/4"1</t>
  </si>
  <si>
    <t>"Náplň do dávkovacího zařízení chemikáliíí, směsný inhibitor koroze a stabilizátor tvrdosti pro teplovodní soustavy, kanystr 25 l"1</t>
  </si>
  <si>
    <t>95</t>
  </si>
  <si>
    <t>732331002_R</t>
  </si>
  <si>
    <t>Montáž a dod. - automat. tlak stanice, zvýšení tlaku o 2,5 baru při průtoku max 3 m3/h</t>
  </si>
  <si>
    <t>287659107</t>
  </si>
  <si>
    <t>24</t>
  </si>
  <si>
    <t>732390852</t>
  </si>
  <si>
    <t>Sejmutí odpojených nádrží z konzol na podlahu obsah do 100 litrů</t>
  </si>
  <si>
    <t>249429708</t>
  </si>
  <si>
    <t>25</t>
  </si>
  <si>
    <t>732420814</t>
  </si>
  <si>
    <t>Demontáž čerpadla oběhového spirálního DN 65</t>
  </si>
  <si>
    <t>-47326040</t>
  </si>
  <si>
    <t>246</t>
  </si>
  <si>
    <t>732421000_R</t>
  </si>
  <si>
    <t xml:space="preserve">Čerpadlo teplovodní mokroběžné závitové oběhové DN 25 výtlak do 4,0 m </t>
  </si>
  <si>
    <t>2063621228</t>
  </si>
  <si>
    <t>247</t>
  </si>
  <si>
    <t>732421001_R</t>
  </si>
  <si>
    <t xml:space="preserve">Čerpadlo teplovodní mokroběžné závitové oběhové DN 32 výtlak do 8,0 m </t>
  </si>
  <si>
    <t>-253339618</t>
  </si>
  <si>
    <t>248</t>
  </si>
  <si>
    <t>732421002_R</t>
  </si>
  <si>
    <t>Čerpadlo teplovodní mokroběžné závitové oběhové DN 25 výtlak do 8,0 m</t>
  </si>
  <si>
    <t>1878679048</t>
  </si>
  <si>
    <t>249</t>
  </si>
  <si>
    <t>732422003_R</t>
  </si>
  <si>
    <t>Čerpadlo teplovodní mokroběžné přírubové DN 40 výtlak do 12 m  (1 ks - rezerva)</t>
  </si>
  <si>
    <t>1810985695</t>
  </si>
  <si>
    <t>26</t>
  </si>
  <si>
    <t>732493810</t>
  </si>
  <si>
    <t>Demontáž zařízení plovákového spínacího</t>
  </si>
  <si>
    <t>170046120</t>
  </si>
  <si>
    <t>27</t>
  </si>
  <si>
    <t>732890801</t>
  </si>
  <si>
    <t>Přesun demontovaných strojoven vodorovně 100 m v objektech výšky do 6 m</t>
  </si>
  <si>
    <t>244328144</t>
  </si>
  <si>
    <t>313</t>
  </si>
  <si>
    <t>998732101</t>
  </si>
  <si>
    <t>Přesun hmot tonážní pro strojovny v objektech v do 6 m</t>
  </si>
  <si>
    <t>1474729579</t>
  </si>
  <si>
    <t>316</t>
  </si>
  <si>
    <t>998732181</t>
  </si>
  <si>
    <t>Příplatek k přesunu hmot tonážní 732 prováděný bez použití mechanizace</t>
  </si>
  <si>
    <t>1263844028</t>
  </si>
  <si>
    <t>33</t>
  </si>
  <si>
    <t>733110808</t>
  </si>
  <si>
    <t>Demontáž potrubí ocelového závitového do DN 50</t>
  </si>
  <si>
    <t>-1449737619</t>
  </si>
  <si>
    <t>124</t>
  </si>
  <si>
    <t>733111114</t>
  </si>
  <si>
    <t>Potrubí ocelové závitové bezešvé běžné v kotelnách nebo strojovnách DN 20</t>
  </si>
  <si>
    <t>2099532538</t>
  </si>
  <si>
    <t>125</t>
  </si>
  <si>
    <t>733111115</t>
  </si>
  <si>
    <t>Potrubí ocelové závitové bezešvé běžné v kotelnách nebo strojovnách DN 25</t>
  </si>
  <si>
    <t>138185963</t>
  </si>
  <si>
    <t>126</t>
  </si>
  <si>
    <t>733111116</t>
  </si>
  <si>
    <t>Potrubí ocelové závitové bezešvé běžné v kotelnách nebo strojovnách DN 32</t>
  </si>
  <si>
    <t>-2042818381</t>
  </si>
  <si>
    <t>156</t>
  </si>
  <si>
    <t>733111117</t>
  </si>
  <si>
    <t>Potrubí ocelové závitové bezešvé běžné v kotelnách nebo strojovnách DN 40</t>
  </si>
  <si>
    <t>-445695540</t>
  </si>
  <si>
    <t>127</t>
  </si>
  <si>
    <t>733111118</t>
  </si>
  <si>
    <t>Potrubí ocelové závitové bezešvé běžné v kotelnách nebo strojovnách DN 50</t>
  </si>
  <si>
    <t>-391998756</t>
  </si>
  <si>
    <t>733120826</t>
  </si>
  <si>
    <t>Demontáž potrubí ocelového hladkého do D 89</t>
  </si>
  <si>
    <t>-719220879</t>
  </si>
  <si>
    <t>31</t>
  </si>
  <si>
    <t>733120832</t>
  </si>
  <si>
    <t>Demontáž potrubí ocelového hladkého do D 133</t>
  </si>
  <si>
    <t>1773658855</t>
  </si>
  <si>
    <t>30</t>
  </si>
  <si>
    <t>733120836</t>
  </si>
  <si>
    <t>Demontáž potrubí ocelového hladkého do D 159</t>
  </si>
  <si>
    <t>821077444</t>
  </si>
  <si>
    <t>144</t>
  </si>
  <si>
    <t>733121222</t>
  </si>
  <si>
    <t>Potrubí ocelové hladké bezešvé v kotelnách nebo strojovnách D 76x3,2</t>
  </si>
  <si>
    <t>-608757033</t>
  </si>
  <si>
    <t>129</t>
  </si>
  <si>
    <t>733121228</t>
  </si>
  <si>
    <t>Potrubí ocelové hladké bezešvé v kotelnách nebo strojovnách D 108x4,0</t>
  </si>
  <si>
    <t>-85298771</t>
  </si>
  <si>
    <t>130</t>
  </si>
  <si>
    <t>733121232</t>
  </si>
  <si>
    <t>Potrubí ocelové hladké bezešvé v kotelnách nebo strojovnách D 133x4,5</t>
  </si>
  <si>
    <t>-97957404</t>
  </si>
  <si>
    <t>131</t>
  </si>
  <si>
    <t>733122203</t>
  </si>
  <si>
    <t>Potrubí z uhlíkové oceli hladké spojované lisováním DN 15</t>
  </si>
  <si>
    <t>-1758320795</t>
  </si>
  <si>
    <t>132</t>
  </si>
  <si>
    <t>733122205</t>
  </si>
  <si>
    <t>Potrubí z uhlíkové oceli hladké spojované lisováním DN 25</t>
  </si>
  <si>
    <t>-1279553096</t>
  </si>
  <si>
    <t>133</t>
  </si>
  <si>
    <t>733122206</t>
  </si>
  <si>
    <t>Potrubí z uhlíkové oceli hladké spojované lisováním DN 32</t>
  </si>
  <si>
    <t>805397613</t>
  </si>
  <si>
    <t>134</t>
  </si>
  <si>
    <t>733122207</t>
  </si>
  <si>
    <t>Potrubí z uhlíkové oceli hladké spojované lisováním DN 40</t>
  </si>
  <si>
    <t>-224109202</t>
  </si>
  <si>
    <t>135</t>
  </si>
  <si>
    <t>733122208</t>
  </si>
  <si>
    <t>Potrubí z uhlíkové oceli hladké spojované lisováním DN 50</t>
  </si>
  <si>
    <t>-250488968</t>
  </si>
  <si>
    <t>34</t>
  </si>
  <si>
    <t>733140811</t>
  </si>
  <si>
    <t>Odřezání nádoby odvzdušňovací</t>
  </si>
  <si>
    <t>-1439181010</t>
  </si>
  <si>
    <t>145</t>
  </si>
  <si>
    <t>733141102</t>
  </si>
  <si>
    <t>Odvzdušňovací nádoba z trubek ocelových do DN 50</t>
  </si>
  <si>
    <t>-1933349863</t>
  </si>
  <si>
    <t>140</t>
  </si>
  <si>
    <t>733190107</t>
  </si>
  <si>
    <t>Zkouška těsnosti potrubí ocelové závitové do DN 40</t>
  </si>
  <si>
    <t>-66252788</t>
  </si>
  <si>
    <t>141</t>
  </si>
  <si>
    <t>733190108</t>
  </si>
  <si>
    <t>Zkouška těsnosti potrubí ocelové závitové do DN 50</t>
  </si>
  <si>
    <t>-1951419315</t>
  </si>
  <si>
    <t>142</t>
  </si>
  <si>
    <t>733190225</t>
  </si>
  <si>
    <t>Zkouška těsnosti potrubí ocelové hladké přes D 60,3x2,9 do D 89x5,0</t>
  </si>
  <si>
    <t>-1723757312</t>
  </si>
  <si>
    <t>143</t>
  </si>
  <si>
    <t>733190232</t>
  </si>
  <si>
    <t>Zkouška těsnosti potrubí ocelové hladké přes D 89x5,0 do D 133x5,0</t>
  </si>
  <si>
    <t>-879641205</t>
  </si>
  <si>
    <t>35</t>
  </si>
  <si>
    <t>733190801</t>
  </si>
  <si>
    <t>Odřezání objímky dvojité do DN 50</t>
  </si>
  <si>
    <t>-1897386432</t>
  </si>
  <si>
    <t>36</t>
  </si>
  <si>
    <t>733191836</t>
  </si>
  <si>
    <t>Odřezání držáku potrubí třmenového do D 159 bez demontáže podpěr, konzol nebo výložníků</t>
  </si>
  <si>
    <t>2024957138</t>
  </si>
  <si>
    <t>274</t>
  </si>
  <si>
    <t>733191923</t>
  </si>
  <si>
    <t>Navaření odbočky na potrubí ocelové závitové DN 15</t>
  </si>
  <si>
    <t>-134227502</t>
  </si>
  <si>
    <t>37</t>
  </si>
  <si>
    <t>733193820</t>
  </si>
  <si>
    <t>Rozřezání konzoly, podpěry nebo výložníku pro potrubí z L profilu do 80x80x8 mm</t>
  </si>
  <si>
    <t>-924645664</t>
  </si>
  <si>
    <t>38</t>
  </si>
  <si>
    <t>733194830</t>
  </si>
  <si>
    <t>Rozřezání konzoly, podpěry nebo výložníku pro potrubí z U profilu do U 14</t>
  </si>
  <si>
    <t>-1822492526</t>
  </si>
  <si>
    <t>276</t>
  </si>
  <si>
    <t>733291000_R</t>
  </si>
  <si>
    <t>Propojení potrubí ocelového pomocí lisování</t>
  </si>
  <si>
    <t>865802963</t>
  </si>
  <si>
    <t>136</t>
  </si>
  <si>
    <t>733321203</t>
  </si>
  <si>
    <t>Potrubí plastové z PVC nebo PE spojované svařováním D 25x2,3</t>
  </si>
  <si>
    <t>-1702081958</t>
  </si>
  <si>
    <t>137</t>
  </si>
  <si>
    <t>733321204</t>
  </si>
  <si>
    <t>Potrubí plastové z PVC nebo PE spojované svařováním D 32x2,9</t>
  </si>
  <si>
    <t>-1760919956</t>
  </si>
  <si>
    <t>220</t>
  </si>
  <si>
    <t>733324001_R</t>
  </si>
  <si>
    <t>pancéřová tlaková hadice DN25 - oplet nerez, l=500mm</t>
  </si>
  <si>
    <t>ks</t>
  </si>
  <si>
    <t>791635670</t>
  </si>
  <si>
    <t>39</t>
  </si>
  <si>
    <t>733890803</t>
  </si>
  <si>
    <t>Přemístění potrubí demontovaného vodorovně do 100 m v objektech výšky přes 6 do 24 m</t>
  </si>
  <si>
    <t>1523522021</t>
  </si>
  <si>
    <t>138</t>
  </si>
  <si>
    <t>998733103</t>
  </si>
  <si>
    <t>Přesun hmot tonážní pro rozvody potrubí v objektech v do 24 m</t>
  </si>
  <si>
    <t>-682451612</t>
  </si>
  <si>
    <t>139</t>
  </si>
  <si>
    <t>998733181</t>
  </si>
  <si>
    <t>Příplatek k přesunu hmot tonážní 733 prováděný bez použití mechanizace</t>
  </si>
  <si>
    <t>356585857</t>
  </si>
  <si>
    <t>40</t>
  </si>
  <si>
    <t>734100811</t>
  </si>
  <si>
    <t>Demontáž armatury přírubové se dvěma přírubami do DN 50</t>
  </si>
  <si>
    <t>1447909392</t>
  </si>
  <si>
    <t>41</t>
  </si>
  <si>
    <t>734100812</t>
  </si>
  <si>
    <t>Demontáž armatury přírubové se dvěma přírubami do DN 100</t>
  </si>
  <si>
    <t>993920956</t>
  </si>
  <si>
    <t>42</t>
  </si>
  <si>
    <t>734100813</t>
  </si>
  <si>
    <t>Demontáž armatury přírubové se dvěma přírubami do DN 150</t>
  </si>
  <si>
    <t>-1995774961</t>
  </si>
  <si>
    <t>209</t>
  </si>
  <si>
    <t>734109115</t>
  </si>
  <si>
    <t>Montáž armatury přírubové se dvěma přírubami PN 6 DN 65</t>
  </si>
  <si>
    <t>-1214914547</t>
  </si>
  <si>
    <t>210</t>
  </si>
  <si>
    <t>551280880</t>
  </si>
  <si>
    <t>klapka uzavírací mezipřírubová  disk nerez, DN 65</t>
  </si>
  <si>
    <t>-475911896</t>
  </si>
  <si>
    <t>211</t>
  </si>
  <si>
    <t>551287030</t>
  </si>
  <si>
    <t>kompenzátor pryžový DN 65</t>
  </si>
  <si>
    <t>819170144</t>
  </si>
  <si>
    <t>221</t>
  </si>
  <si>
    <t>551287001_R</t>
  </si>
  <si>
    <t>Odlučovač kalu DN65 s magnetickou vložkou</t>
  </si>
  <si>
    <t>-1689082222</t>
  </si>
  <si>
    <t>216</t>
  </si>
  <si>
    <t>734109116</t>
  </si>
  <si>
    <t>Montáž armatury přírubové se dvěma přírubami PN 6 DN 80</t>
  </si>
  <si>
    <t>-694490326</t>
  </si>
  <si>
    <t>217</t>
  </si>
  <si>
    <t>551280890</t>
  </si>
  <si>
    <t>klapka uzavírací mezipřírubová disk nerez, DN 80</t>
  </si>
  <si>
    <t>-1401068887</t>
  </si>
  <si>
    <t>218</t>
  </si>
  <si>
    <t>551280490</t>
  </si>
  <si>
    <t>klapka zpětná mezipřírubová  DN 80</t>
  </si>
  <si>
    <t>-2135096843</t>
  </si>
  <si>
    <t>219</t>
  </si>
  <si>
    <t>551280001_R</t>
  </si>
  <si>
    <t>přírubový filtr DN 80</t>
  </si>
  <si>
    <t>-1375439890</t>
  </si>
  <si>
    <t>229</t>
  </si>
  <si>
    <t>551280002_R</t>
  </si>
  <si>
    <t>vyvažovací ventil DN80</t>
  </si>
  <si>
    <t>1874351255</t>
  </si>
  <si>
    <t>222</t>
  </si>
  <si>
    <t>734109117</t>
  </si>
  <si>
    <t>Montáž armatury přírubové se dvěma přírubami PN 6 DN 100</t>
  </si>
  <si>
    <t>-2029047163</t>
  </si>
  <si>
    <t>223</t>
  </si>
  <si>
    <t>551280900</t>
  </si>
  <si>
    <t>klapka uzavírací mezipřírubová  disk nerez, DN 100</t>
  </si>
  <si>
    <t>-1195469892</t>
  </si>
  <si>
    <t>224</t>
  </si>
  <si>
    <t>551287050</t>
  </si>
  <si>
    <t>kompenzátor pryžový  DN 100</t>
  </si>
  <si>
    <t>-812603333</t>
  </si>
  <si>
    <t>225</t>
  </si>
  <si>
    <t>551287002_R</t>
  </si>
  <si>
    <t>Odlučovač kalu DN100 s magnetickou vložkou</t>
  </si>
  <si>
    <t>1862426499</t>
  </si>
  <si>
    <t>226</t>
  </si>
  <si>
    <t>734109118</t>
  </si>
  <si>
    <t>Montáž armatury přírubové se dvěma přírubami PN 6 DN 125</t>
  </si>
  <si>
    <t>-1147307635</t>
  </si>
  <si>
    <t>227</t>
  </si>
  <si>
    <t>551280910</t>
  </si>
  <si>
    <t>klapka uzavírací mezipřírubová  disk nerez, DN 125</t>
  </si>
  <si>
    <t>480586881</t>
  </si>
  <si>
    <t>228</t>
  </si>
  <si>
    <t>551287060</t>
  </si>
  <si>
    <t>kompenzátor pryžový  DN 125</t>
  </si>
  <si>
    <t>-552705557</t>
  </si>
  <si>
    <t>213</t>
  </si>
  <si>
    <t>734109415</t>
  </si>
  <si>
    <t>Montáž armatury přírubové se třemi přírubami PN 16 DN 65</t>
  </si>
  <si>
    <t>712856482</t>
  </si>
  <si>
    <t>212</t>
  </si>
  <si>
    <t>422153020_R</t>
  </si>
  <si>
    <t>trojcestný ventil směšovací DN65, kvs 50 + pohon 24V, 0-10V</t>
  </si>
  <si>
    <t>-758958596</t>
  </si>
  <si>
    <t>43</t>
  </si>
  <si>
    <t>734160814</t>
  </si>
  <si>
    <t>Demontáž odvaděče kondenzátu do DN 50</t>
  </si>
  <si>
    <t>2039792191</t>
  </si>
  <si>
    <t>325</t>
  </si>
  <si>
    <t>734172114</t>
  </si>
  <si>
    <t>Mezikus přírubový bez protipřírub z ocelových trubek hladkých jednoznačný DN 50</t>
  </si>
  <si>
    <t>492983223</t>
  </si>
  <si>
    <t>235</t>
  </si>
  <si>
    <t>734172116</t>
  </si>
  <si>
    <t>Mezikus přírubový bez protipřírub z ocelových trubek hladkých jednoznačný DN 65</t>
  </si>
  <si>
    <t>1688153814</t>
  </si>
  <si>
    <t>237</t>
  </si>
  <si>
    <t>734173213</t>
  </si>
  <si>
    <t>Spoj přírubový PN 6/I do 200°C DN 40</t>
  </si>
  <si>
    <t>-1425070126</t>
  </si>
  <si>
    <t>326</t>
  </si>
  <si>
    <t>734173214</t>
  </si>
  <si>
    <t>Spoj přírubový PN 6/I do 200°C DN 50</t>
  </si>
  <si>
    <t>-2120281202</t>
  </si>
  <si>
    <t>238</t>
  </si>
  <si>
    <t>734173216</t>
  </si>
  <si>
    <t>Spoj přírubový PN 6/I do 200°C DN 65</t>
  </si>
  <si>
    <t>-1266779173</t>
  </si>
  <si>
    <t>239</t>
  </si>
  <si>
    <t>734173217</t>
  </si>
  <si>
    <t>Spoj přírubový PN 6/I do 200°C DN 80</t>
  </si>
  <si>
    <t>66568229</t>
  </si>
  <si>
    <t>240</t>
  </si>
  <si>
    <t>734173218</t>
  </si>
  <si>
    <t>Spoj přírubový PN 6/I do 200°C DN 100</t>
  </si>
  <si>
    <t>-277941271</t>
  </si>
  <si>
    <t>241</t>
  </si>
  <si>
    <t>734173221</t>
  </si>
  <si>
    <t>Spoj přírubový PN 6/I do 200°C DN 125</t>
  </si>
  <si>
    <t>2094390764</t>
  </si>
  <si>
    <t>44</t>
  </si>
  <si>
    <t>734190814</t>
  </si>
  <si>
    <t>Rozpojení přírubového spoje do DN 50</t>
  </si>
  <si>
    <t>-499156549</t>
  </si>
  <si>
    <t>45</t>
  </si>
  <si>
    <t>734190818</t>
  </si>
  <si>
    <t>Rozpojení přírubového spoje do DN 100</t>
  </si>
  <si>
    <t>-1763921354</t>
  </si>
  <si>
    <t>46</t>
  </si>
  <si>
    <t>734190822</t>
  </si>
  <si>
    <t>Rozpojení přírubového spoje do DN 150</t>
  </si>
  <si>
    <t>1595532996</t>
  </si>
  <si>
    <t>47</t>
  </si>
  <si>
    <t>734191821</t>
  </si>
  <si>
    <t>Odřezání příruby bez rozpojení přírubového spoje do DN 50</t>
  </si>
  <si>
    <t>-579974775</t>
  </si>
  <si>
    <t>48</t>
  </si>
  <si>
    <t>734191822</t>
  </si>
  <si>
    <t>Odřezání příruby bez rozpojení přírubového spoje do DN 100</t>
  </si>
  <si>
    <t>1062721590</t>
  </si>
  <si>
    <t>49</t>
  </si>
  <si>
    <t>734191823</t>
  </si>
  <si>
    <t>Odřezání příruby bez rozpojení přírubového spoje do DN 150</t>
  </si>
  <si>
    <t>142611811</t>
  </si>
  <si>
    <t>50</t>
  </si>
  <si>
    <t>734200811</t>
  </si>
  <si>
    <t>Demontáž armatury závitové s jedním závitem do G 1/2</t>
  </si>
  <si>
    <t>446566212</t>
  </si>
  <si>
    <t>51</t>
  </si>
  <si>
    <t>734200812</t>
  </si>
  <si>
    <t>Demontáž armatury závitové s jedním závitem do G 1</t>
  </si>
  <si>
    <t>1804189149</t>
  </si>
  <si>
    <t>52</t>
  </si>
  <si>
    <t>734200821</t>
  </si>
  <si>
    <t>Demontáž armatury závitové se dvěma závity do G 1/2</t>
  </si>
  <si>
    <t>-1566516761</t>
  </si>
  <si>
    <t>53</t>
  </si>
  <si>
    <t>734200822</t>
  </si>
  <si>
    <t>Demontáž armatury závitové se dvěma závity do G 1</t>
  </si>
  <si>
    <t>-1147629354</t>
  </si>
  <si>
    <t>54</t>
  </si>
  <si>
    <t>734200823</t>
  </si>
  <si>
    <t>Demontáž armatury závitové se dvěma závity do G 6/4</t>
  </si>
  <si>
    <t>-1991654902</t>
  </si>
  <si>
    <t>184</t>
  </si>
  <si>
    <t>734209102</t>
  </si>
  <si>
    <t>Montáž armatury závitové s jedním závitem G 3/8</t>
  </si>
  <si>
    <t>1586105379</t>
  </si>
  <si>
    <t>186</t>
  </si>
  <si>
    <t>551243000_R</t>
  </si>
  <si>
    <t>kohout vypouštěcí kulový, s hadicovou vývodkou a zátkou, PN 10, T 110°C 3/8"</t>
  </si>
  <si>
    <t>-2008415271</t>
  </si>
  <si>
    <t>162</t>
  </si>
  <si>
    <t>734209103</t>
  </si>
  <si>
    <t>Montáž armatury závitové s jedním závitem G 1/2</t>
  </si>
  <si>
    <t>1464446261</t>
  </si>
  <si>
    <t>163</t>
  </si>
  <si>
    <t>551212000_R</t>
  </si>
  <si>
    <t>ventil automatický odvzdušňovací 1/2"</t>
  </si>
  <si>
    <t>370341782</t>
  </si>
  <si>
    <t>187</t>
  </si>
  <si>
    <t>551243001_R</t>
  </si>
  <si>
    <t>kohout vypouštěcí  kulový, s hadicovou vývodkou a zátkou, PN 10, T 110°C 1/2"</t>
  </si>
  <si>
    <t>267530990</t>
  </si>
  <si>
    <t>188</t>
  </si>
  <si>
    <t>734209104</t>
  </si>
  <si>
    <t>Montáž armatury závitové s jedním závitem G 3/4</t>
  </si>
  <si>
    <t>-961706813</t>
  </si>
  <si>
    <t>190</t>
  </si>
  <si>
    <t>551243003_R</t>
  </si>
  <si>
    <t>kohout vypouštěcí kulový, s hadicovou vývodkou a zátkou, PN 10, T 110°C  3/4"</t>
  </si>
  <si>
    <t>-1985592901</t>
  </si>
  <si>
    <t>258</t>
  </si>
  <si>
    <t>734209112</t>
  </si>
  <si>
    <t>Montáž armatury závitové s dvěma závity G 3/8</t>
  </si>
  <si>
    <t>1170977302</t>
  </si>
  <si>
    <t>252</t>
  </si>
  <si>
    <t>551282012_R</t>
  </si>
  <si>
    <t>termostatický ventil s automatickým omezením průtoku, přímý DN10, zkrácený, průtok do 150 l/h</t>
  </si>
  <si>
    <t>1067458366</t>
  </si>
  <si>
    <t>259</t>
  </si>
  <si>
    <t>551282020_R</t>
  </si>
  <si>
    <t>termostatický ventil s automatickým omezením průtoku, rohový DN10, zkrácený, průtok do 150 l/h</t>
  </si>
  <si>
    <t>-1347572766</t>
  </si>
  <si>
    <t>165</t>
  </si>
  <si>
    <t>734209113</t>
  </si>
  <si>
    <t>Montáž armatury závitové s dvěma závity G 1/2</t>
  </si>
  <si>
    <t>1381767632</t>
  </si>
  <si>
    <t>267</t>
  </si>
  <si>
    <t>551282000_R</t>
  </si>
  <si>
    <t>šroubení regulační radiátorové, přímé, chrom, 1/2"</t>
  </si>
  <si>
    <t>-575733090</t>
  </si>
  <si>
    <t>260</t>
  </si>
  <si>
    <t>551282030_R</t>
  </si>
  <si>
    <t>termostatický ventil s automatickým omezením průtoku, přímý DN15, zkrácený, průtok do 150 l/h</t>
  </si>
  <si>
    <t>-2093893884</t>
  </si>
  <si>
    <t>261</t>
  </si>
  <si>
    <t>551282031_R</t>
  </si>
  <si>
    <t>termostatický ventil s automatickým omezením průtoku, rohový DN15, zkrácený, průtok do 150 l/h</t>
  </si>
  <si>
    <t>-917958354</t>
  </si>
  <si>
    <t>262</t>
  </si>
  <si>
    <t>551282032_R</t>
  </si>
  <si>
    <t>termostatický ventil s automatickým omezením průtoku, přímý DN15, zkrácený, průtok do 339 l/h</t>
  </si>
  <si>
    <t>-618377101</t>
  </si>
  <si>
    <t>263</t>
  </si>
  <si>
    <t>551282033_R</t>
  </si>
  <si>
    <t>termostatický ventil s automatickým omezením průtoku, rohový DN15, dle DIN, průtok do 339 l/h</t>
  </si>
  <si>
    <t>-1160946179</t>
  </si>
  <si>
    <t>191</t>
  </si>
  <si>
    <t>551141004_R</t>
  </si>
  <si>
    <t>kohout kulový, PN 42, T 185 C, chromovaný 1/2"</t>
  </si>
  <si>
    <t>1924755721</t>
  </si>
  <si>
    <t>167</t>
  </si>
  <si>
    <t>734209114</t>
  </si>
  <si>
    <t>Montáž armatury závitové s dvěma závity G 3/4</t>
  </si>
  <si>
    <t>-296262357</t>
  </si>
  <si>
    <t>264</t>
  </si>
  <si>
    <t>551282040_R</t>
  </si>
  <si>
    <t>termostatický ventil s automatickým omezením průtoku, přímý DN20, zkrácený, průtok do 150 l/h</t>
  </si>
  <si>
    <t>2001772169</t>
  </si>
  <si>
    <t>265</t>
  </si>
  <si>
    <t>551282041_R</t>
  </si>
  <si>
    <t>termostatický ventil s automatickým omezením průtoku, rohový DN20, zkrácený, průtok do 150 l/h</t>
  </si>
  <si>
    <t>1148708018</t>
  </si>
  <si>
    <t>193</t>
  </si>
  <si>
    <t>551141005_R</t>
  </si>
  <si>
    <t>kohout kulový, PN 42, T 185 C, chromovaný  3/4"</t>
  </si>
  <si>
    <t>-1377203065</t>
  </si>
  <si>
    <t>194</t>
  </si>
  <si>
    <t>551200006_R</t>
  </si>
  <si>
    <t>ventil vyvažovací stoupačkový dvouregulační  DN20, vč. izolace a šroubení</t>
  </si>
  <si>
    <t>-1046325439</t>
  </si>
  <si>
    <t>251</t>
  </si>
  <si>
    <t>388212000_R</t>
  </si>
  <si>
    <t>vodoměr na studenou  vodu Qn 2,5 R 3/4"</t>
  </si>
  <si>
    <t>-265947671</t>
  </si>
  <si>
    <t>169</t>
  </si>
  <si>
    <t>734209115</t>
  </si>
  <si>
    <t>Montáž armatury závitové s dvěma závity G 1</t>
  </si>
  <si>
    <t>833144134</t>
  </si>
  <si>
    <t>195</t>
  </si>
  <si>
    <t>551141007_R</t>
  </si>
  <si>
    <t>kulový kohout, PN 35, T 185 C, chromovaný 1"</t>
  </si>
  <si>
    <t>-1343741528</t>
  </si>
  <si>
    <t>171</t>
  </si>
  <si>
    <t>551294940</t>
  </si>
  <si>
    <t>filtr 2x vnitřní závit, PN16, T 130°C  1"</t>
  </si>
  <si>
    <t>-1586155096</t>
  </si>
  <si>
    <t>196</t>
  </si>
  <si>
    <t>551211990</t>
  </si>
  <si>
    <t>závitový zpětný ventil  1"</t>
  </si>
  <si>
    <t>243911732</t>
  </si>
  <si>
    <t>173</t>
  </si>
  <si>
    <t>734209116</t>
  </si>
  <si>
    <t>Montáž armatury závitové s dvěma závity G 5/4</t>
  </si>
  <si>
    <t>861530742</t>
  </si>
  <si>
    <t>198</t>
  </si>
  <si>
    <t>551141010_R</t>
  </si>
  <si>
    <t xml:space="preserve">kohout kulový, PN 35, T 185 C, chromovaný 1"1/4 </t>
  </si>
  <si>
    <t>-1697571921</t>
  </si>
  <si>
    <t>200</t>
  </si>
  <si>
    <t>734209117</t>
  </si>
  <si>
    <t>Montáž armatury závitové s dvěma závity G 6/4</t>
  </si>
  <si>
    <t>-1739870625</t>
  </si>
  <si>
    <t>201</t>
  </si>
  <si>
    <t>551212010</t>
  </si>
  <si>
    <t>závitový zpětný ventil 1"1/2</t>
  </si>
  <si>
    <t>1833108897</t>
  </si>
  <si>
    <t>202</t>
  </si>
  <si>
    <t>551294980</t>
  </si>
  <si>
    <t>filtr 2x vnitřní závit, PN16, T 130°C  1"1/2</t>
  </si>
  <si>
    <t>-85053269</t>
  </si>
  <si>
    <t>203</t>
  </si>
  <si>
    <t>551141320</t>
  </si>
  <si>
    <t>kohout kulový, PN 35, T 185 C, chromovaný 1"1/2</t>
  </si>
  <si>
    <t>1534242607</t>
  </si>
  <si>
    <t>204</t>
  </si>
  <si>
    <t>551200012_R</t>
  </si>
  <si>
    <t>ventil vyvažovací stoupačkový dvouregulační  DN40, vč. izolace a šroubení</t>
  </si>
  <si>
    <t>1108224611</t>
  </si>
  <si>
    <t>175</t>
  </si>
  <si>
    <t>734209118</t>
  </si>
  <si>
    <t>Montáž armatury závitové s dvěma závity G 2</t>
  </si>
  <si>
    <t>-401929906</t>
  </si>
  <si>
    <t>205</t>
  </si>
  <si>
    <t>551141340</t>
  </si>
  <si>
    <t>kohout kulový, PN 35, T 185 C, chromovaný 2" červený</t>
  </si>
  <si>
    <t>-2041772499</t>
  </si>
  <si>
    <t>206</t>
  </si>
  <si>
    <t>551295000</t>
  </si>
  <si>
    <t>filtr 2x vnitřní závit, PN16, T 130°C 2"</t>
  </si>
  <si>
    <t>1241190169</t>
  </si>
  <si>
    <t>207</t>
  </si>
  <si>
    <t>551212020</t>
  </si>
  <si>
    <t>závitový zpětný ventil  2"</t>
  </si>
  <si>
    <t>-965693128</t>
  </si>
  <si>
    <t>208</t>
  </si>
  <si>
    <t>551200013_R</t>
  </si>
  <si>
    <t>ventil vyvažovací stoupačkový dvouregulační  DN50, vč. izolace a šroubení</t>
  </si>
  <si>
    <t>774133464</t>
  </si>
  <si>
    <t>215</t>
  </si>
  <si>
    <t>734209125</t>
  </si>
  <si>
    <t>Montáž armatury závitové s třemi závity G 1</t>
  </si>
  <si>
    <t>1182949297</t>
  </si>
  <si>
    <t>172</t>
  </si>
  <si>
    <t>422153000_R</t>
  </si>
  <si>
    <t>trojcestný ventil směšovací DN25, kvs 10 + pohon 24V, 0-10V</t>
  </si>
  <si>
    <t>151590868</t>
  </si>
  <si>
    <t>214</t>
  </si>
  <si>
    <t>734209126</t>
  </si>
  <si>
    <t>Montáž armatury závitové s třemi závity G 5/4</t>
  </si>
  <si>
    <t>2020044600</t>
  </si>
  <si>
    <t>199</t>
  </si>
  <si>
    <t>422153011_R</t>
  </si>
  <si>
    <t>trojcestný ventil směšovací DN32, kvs 12,5 + pohon 24V, 0-10V</t>
  </si>
  <si>
    <t>-1279736650</t>
  </si>
  <si>
    <t>256</t>
  </si>
  <si>
    <t>734221000_R</t>
  </si>
  <si>
    <t>Termostatická hlavice kapalinová PN 10 do 110°C s vestavěným čidlem, typ: K</t>
  </si>
  <si>
    <t>-1813260136</t>
  </si>
  <si>
    <t>257</t>
  </si>
  <si>
    <t>734221001_R</t>
  </si>
  <si>
    <t>Termostatická hlavice kapalinová PN 10 do 110°C s vestavěným čidlem, se zabezpečením proti vandalismu a odcizení, typ: B</t>
  </si>
  <si>
    <t>926748964</t>
  </si>
  <si>
    <t>178</t>
  </si>
  <si>
    <t>734251214</t>
  </si>
  <si>
    <t>Ventil závitový pojistný rohový G 5/4 provozní tlak od 2,5 do 6 barů</t>
  </si>
  <si>
    <t>-1382177366</t>
  </si>
  <si>
    <t>56</t>
  </si>
  <si>
    <t>734410821</t>
  </si>
  <si>
    <t>Demontáž teploměru dvojkovového s ochranným pouzdrem</t>
  </si>
  <si>
    <t>-1712391902</t>
  </si>
  <si>
    <t>179</t>
  </si>
  <si>
    <t>734411001_R</t>
  </si>
  <si>
    <t>Ochranná jímka se závitem G 1/2" (d=80 mm)</t>
  </si>
  <si>
    <t>-1592352001</t>
  </si>
  <si>
    <t>180</t>
  </si>
  <si>
    <t>734411102</t>
  </si>
  <si>
    <t>Teploměr technický s pevným stonkem a jímkou zadní připojení průměr 63 mm délky 75 mm</t>
  </si>
  <si>
    <t>-1834692297</t>
  </si>
  <si>
    <t>57</t>
  </si>
  <si>
    <t>734420822</t>
  </si>
  <si>
    <t>Demontáž tlakoměru kontaktního</t>
  </si>
  <si>
    <t>-728055089</t>
  </si>
  <si>
    <t>181</t>
  </si>
  <si>
    <t>734421000_R</t>
  </si>
  <si>
    <t>Tlakoměr s pevným stonkem a zpětnou klapkou tlak 0-6 bar průměr 63 mm spodní připojení</t>
  </si>
  <si>
    <t>-2086078372</t>
  </si>
  <si>
    <t>182</t>
  </si>
  <si>
    <t>734421100_R</t>
  </si>
  <si>
    <t>Tlakoměrový ventil 3 cestný, G 1/2 ", do 120°C (pro připojení  tlakových snímačů-3 ks a tlakoměrů-10ks)</t>
  </si>
  <si>
    <t>-1970049070</t>
  </si>
  <si>
    <t>58</t>
  </si>
  <si>
    <t>734430831</t>
  </si>
  <si>
    <t>Demontáž termostatu stonkového</t>
  </si>
  <si>
    <t>-1828348909</t>
  </si>
  <si>
    <t>183</t>
  </si>
  <si>
    <t>734494213</t>
  </si>
  <si>
    <t>Návarek s trubkovým vnitřním závitem G 1/2</t>
  </si>
  <si>
    <t>1966575396</t>
  </si>
  <si>
    <t>59</t>
  </si>
  <si>
    <t>734890803</t>
  </si>
  <si>
    <t>Přemístění demontovaných armatur vodorovně do 100 m v objektech výšky přes 6 do 24 m</t>
  </si>
  <si>
    <t>-1484332236</t>
  </si>
  <si>
    <t>314</t>
  </si>
  <si>
    <t>998734103</t>
  </si>
  <si>
    <t>Přesun hmot tonážní pro armatury v objektech v do 24 m</t>
  </si>
  <si>
    <t>1514686656</t>
  </si>
  <si>
    <t>315</t>
  </si>
  <si>
    <t>998734181</t>
  </si>
  <si>
    <t>Příplatek k přesunu hmot tonážní 734 prováděný bez použití mechanizace</t>
  </si>
  <si>
    <t>-1547164758</t>
  </si>
  <si>
    <t>296</t>
  </si>
  <si>
    <t>735000000_R</t>
  </si>
  <si>
    <t>Hydraulické vyvážení otopné soustavy pomocí vyvažovacího přístroje</t>
  </si>
  <si>
    <t>-1454746004</t>
  </si>
  <si>
    <t>"hydraulické vyregulování vyvažovacích armatur, vč. měřícího protokolu u zaregulování soustavy"5</t>
  </si>
  <si>
    <t>309</t>
  </si>
  <si>
    <t>735000912</t>
  </si>
  <si>
    <t>Vyregulování ventilu nebo kohoutu dvojregulačního s termostatickým ovládáním</t>
  </si>
  <si>
    <t>1174956130</t>
  </si>
  <si>
    <t>271</t>
  </si>
  <si>
    <t>735110911</t>
  </si>
  <si>
    <t>Přetěsnění růžice radiátorové otopných těles litinových článkových</t>
  </si>
  <si>
    <t>743472660</t>
  </si>
  <si>
    <t>273</t>
  </si>
  <si>
    <t>484060700</t>
  </si>
  <si>
    <t>růžice litinová vrtaná G 1 1/4"x1/2"</t>
  </si>
  <si>
    <t>-113991081</t>
  </si>
  <si>
    <t>281</t>
  </si>
  <si>
    <t>735151000_R</t>
  </si>
  <si>
    <t>Otopné těleso panelové třídeskové 3 přídavné přestupní plochy výška/délka 500/700 mm výkon 1455 W</t>
  </si>
  <si>
    <t>1591514045</t>
  </si>
  <si>
    <t>278</t>
  </si>
  <si>
    <t>735151656</t>
  </si>
  <si>
    <t>Otopné těleso panelové třídeskové 3 přídavné přestupní plochy výška/délka 500/900 mm výkon 1871 W</t>
  </si>
  <si>
    <t>-312455871</t>
  </si>
  <si>
    <t>279</t>
  </si>
  <si>
    <t>735151671</t>
  </si>
  <si>
    <t>Otopné těleso panelové třídeskové 3 přídavné přestupní plochy výška/délka 600/400 mm výkon 962 W</t>
  </si>
  <si>
    <t>1200221860</t>
  </si>
  <si>
    <t>280</t>
  </si>
  <si>
    <t>735151693</t>
  </si>
  <si>
    <t>Otopné těleso panelové třídeskové 3 přídavné přestupní plochy výška/délka 900/600 mm výkon 1997 W</t>
  </si>
  <si>
    <t>-1578600503</t>
  </si>
  <si>
    <t>283</t>
  </si>
  <si>
    <t>735164001_R</t>
  </si>
  <si>
    <t>Otopné těleso trubkové  výška/délka 1500/600 mm</t>
  </si>
  <si>
    <t>-1998674406</t>
  </si>
  <si>
    <t>269</t>
  </si>
  <si>
    <t>735191905</t>
  </si>
  <si>
    <t>Odvzdušnění otopných těles</t>
  </si>
  <si>
    <t>-259018800</t>
  </si>
  <si>
    <t>268</t>
  </si>
  <si>
    <t>735191910</t>
  </si>
  <si>
    <t>Napuštění vody do otopných těles</t>
  </si>
  <si>
    <t>1700967167</t>
  </si>
  <si>
    <t>62</t>
  </si>
  <si>
    <t>735211821</t>
  </si>
  <si>
    <t>Demontáž registru trubkového žebrového 76/156 délka do 6 m jednopramenný</t>
  </si>
  <si>
    <t>2037618935</t>
  </si>
  <si>
    <t>63</t>
  </si>
  <si>
    <t>735211830</t>
  </si>
  <si>
    <t>Rozřezání demontovaného registru žebrového pramen D 76/3/156 mm</t>
  </si>
  <si>
    <t>-500543194</t>
  </si>
  <si>
    <t>64</t>
  </si>
  <si>
    <t>735221832</t>
  </si>
  <si>
    <t>Demontáž registru trubkového hladkého DN 80 délka do 3 m dvoupramenný</t>
  </si>
  <si>
    <t>-145725165</t>
  </si>
  <si>
    <t>69</t>
  </si>
  <si>
    <t>735221833</t>
  </si>
  <si>
    <t>Demontáž registru trubkového hladkého DN 80 délka do 3 m třípramenný</t>
  </si>
  <si>
    <t>-884745446</t>
  </si>
  <si>
    <t>65</t>
  </si>
  <si>
    <t>735221860</t>
  </si>
  <si>
    <t>Rozřezání demontovaného registru pramen DN 65 nebo 80</t>
  </si>
  <si>
    <t>-1427887061</t>
  </si>
  <si>
    <t>66</t>
  </si>
  <si>
    <t>735291800</t>
  </si>
  <si>
    <t>Demontáž konzoly nebo držáku otopných těles, registrů nebo konvektorů do odpadu</t>
  </si>
  <si>
    <t>-1110487242</t>
  </si>
  <si>
    <t>96</t>
  </si>
  <si>
    <t>735411000_R</t>
  </si>
  <si>
    <t xml:space="preserve">Nástěnná cirkulační teplovzdušná jednotka, výkon 11 kW (80/60 °C), vč. konzole, ovl. skříňky </t>
  </si>
  <si>
    <t>1981958574</t>
  </si>
  <si>
    <t>67</t>
  </si>
  <si>
    <t>735494811</t>
  </si>
  <si>
    <t>Vypuštění vody z otopných těles</t>
  </si>
  <si>
    <t>-336130771</t>
  </si>
  <si>
    <t>68</t>
  </si>
  <si>
    <t>735890802</t>
  </si>
  <si>
    <t>Přemístění demontovaného otopného tělesa vodorovně 100 m v objektech výšky přes 6 do 12 m</t>
  </si>
  <si>
    <t>2145597023</t>
  </si>
  <si>
    <t>318</t>
  </si>
  <si>
    <t>998735102</t>
  </si>
  <si>
    <t>Přesun hmot tonážní pro otopná tělesa v objektech v do 12 m</t>
  </si>
  <si>
    <t>1376329363</t>
  </si>
  <si>
    <t>319</t>
  </si>
  <si>
    <t>998735181</t>
  </si>
  <si>
    <t>Příplatek k přesunu hmot tonážní 735 prováděný bez použití mechanizace</t>
  </si>
  <si>
    <t>295533823</t>
  </si>
  <si>
    <t>311</t>
  </si>
  <si>
    <t>751398052</t>
  </si>
  <si>
    <t>Mtž protidešťové žaluzie potrubí do 0,300 m2</t>
  </si>
  <si>
    <t>-18556398</t>
  </si>
  <si>
    <t>"Ti Zn žaluzie 400x400 mm se sítí pri ptactvu"2</t>
  </si>
  <si>
    <t>310</t>
  </si>
  <si>
    <t>751510044</t>
  </si>
  <si>
    <t>Vzduchotechnické potrubí pozink kruhové spirálně vinuté D do 400 mm</t>
  </si>
  <si>
    <t>1652639443</t>
  </si>
  <si>
    <t>"vč. kolena 90°, kolena 45°a přechodu na žaluzii 400x400"6</t>
  </si>
  <si>
    <t>301</t>
  </si>
  <si>
    <t>998751101</t>
  </si>
  <si>
    <t>Přesun hmot tonážní pro vzduchotechniku v objektech v do 12 m</t>
  </si>
  <si>
    <t>906462170</t>
  </si>
  <si>
    <t>321</t>
  </si>
  <si>
    <t>998751181</t>
  </si>
  <si>
    <t>Příplatek k přesunu hmot tonážní 751 prováděný bez použití mechanizace</t>
  </si>
  <si>
    <t>806373602</t>
  </si>
  <si>
    <t>324</t>
  </si>
  <si>
    <t>767995001_R</t>
  </si>
  <si>
    <t>Montáž atypických zámečnických konstrukcí (uchycení rozdělovače-sběrače)</t>
  </si>
  <si>
    <t>kg</t>
  </si>
  <si>
    <t>-1893950335</t>
  </si>
  <si>
    <t>303</t>
  </si>
  <si>
    <t>767995111_R</t>
  </si>
  <si>
    <t>Montáž ostatních atypických zámečnických konstrukcí hmotnosti do 5 kg (objímky, konzole, závit. tyče)</t>
  </si>
  <si>
    <t>-1530868531</t>
  </si>
  <si>
    <t>312</t>
  </si>
  <si>
    <t>998767103</t>
  </si>
  <si>
    <t>Přesun hmot tonážní pro zámečnické konstrukce v objektech v do 24 m</t>
  </si>
  <si>
    <t>1865506387</t>
  </si>
  <si>
    <t>320</t>
  </si>
  <si>
    <t>998767181</t>
  </si>
  <si>
    <t>Příplatek k přesunu hmot tonážní 767 prováděný bez použití mechanizace</t>
  </si>
  <si>
    <t>-1196885454</t>
  </si>
  <si>
    <t>284</t>
  </si>
  <si>
    <t>783601341</t>
  </si>
  <si>
    <t>Odrezivění litinových otopných těles před provedením nátěru</t>
  </si>
  <si>
    <t>-233512222</t>
  </si>
  <si>
    <t>285</t>
  </si>
  <si>
    <t>783601441</t>
  </si>
  <si>
    <t>Ometením litinových otopných těles před provedením nátěru</t>
  </si>
  <si>
    <t>1415627924</t>
  </si>
  <si>
    <t>288</t>
  </si>
  <si>
    <t>783601711</t>
  </si>
  <si>
    <t>Bezoplachové odrezivění potrubí DN do 50 mm</t>
  </si>
  <si>
    <t>449416399</t>
  </si>
  <si>
    <t>295</t>
  </si>
  <si>
    <t>783601729</t>
  </si>
  <si>
    <t>Bezoplachové odrezivění potrubí DN do 100 mm</t>
  </si>
  <si>
    <t>-482120411</t>
  </si>
  <si>
    <t>286</t>
  </si>
  <si>
    <t>783614141</t>
  </si>
  <si>
    <t>Základní jednonásobný syntetický nátěr litinových otopných těles</t>
  </si>
  <si>
    <t>-1924364631</t>
  </si>
  <si>
    <t>289</t>
  </si>
  <si>
    <t>783614653</t>
  </si>
  <si>
    <t>Základní antikorozní jednonásobný syntetický samozákladující potrubí DN do 50 mm</t>
  </si>
  <si>
    <t>-800351832</t>
  </si>
  <si>
    <t>290</t>
  </si>
  <si>
    <t>783614663</t>
  </si>
  <si>
    <t>Základní antikorozní jednonásobný syntetický samozákladující potrubí DN do 100 mm</t>
  </si>
  <si>
    <t>-1502617025</t>
  </si>
  <si>
    <t>291</t>
  </si>
  <si>
    <t>783615551</t>
  </si>
  <si>
    <t>Mezinátěr jednonásobný syntetický nátěr potrubí DN do 50 mm</t>
  </si>
  <si>
    <t>-219263319</t>
  </si>
  <si>
    <t>292</t>
  </si>
  <si>
    <t>783615561</t>
  </si>
  <si>
    <t>Mezinátěr jednonásobný syntetický nátěr potrubí DN do 100 mm</t>
  </si>
  <si>
    <t>763699617</t>
  </si>
  <si>
    <t>287</t>
  </si>
  <si>
    <t>783617147</t>
  </si>
  <si>
    <t>Krycí dvojnásobný syntetický nátěr litinových otopných těles</t>
  </si>
  <si>
    <t>-944967968</t>
  </si>
  <si>
    <t>294</t>
  </si>
  <si>
    <t>783617611</t>
  </si>
  <si>
    <t>Krycí dvojnásobný syntetický nátěr potrubí DN do 50 mm</t>
  </si>
  <si>
    <t>598573588</t>
  </si>
  <si>
    <t>304</t>
  </si>
  <si>
    <t>HZS2000_R</t>
  </si>
  <si>
    <t>Hodinová zúčtovací sazba instalatér odborný (proplach systému)</t>
  </si>
  <si>
    <t>hod</t>
  </si>
  <si>
    <t>512</t>
  </si>
  <si>
    <t>2068015771</t>
  </si>
  <si>
    <t>"proplach systému, předpokládaná nutná přítomnost instalatéra cca 24h"24</t>
  </si>
  <si>
    <t>305</t>
  </si>
  <si>
    <t>HZS2001_R</t>
  </si>
  <si>
    <t>Hodinová zúčtovací sazba instalatér odborný (topná zkouška)</t>
  </si>
  <si>
    <t>2124579732</t>
  </si>
  <si>
    <t>"topná zkouška 72h - předpoklad 2 instalatéři" 144</t>
  </si>
  <si>
    <t>306</t>
  </si>
  <si>
    <t>HZS2002_R</t>
  </si>
  <si>
    <t>Hodinová zúčtovací sazba - projektant (zhotovení dokumentace skut. provedení)</t>
  </si>
  <si>
    <t>1617705558</t>
  </si>
  <si>
    <t>"zhotovení dokumentace skut. provedení"64</t>
  </si>
  <si>
    <t>307</t>
  </si>
  <si>
    <t>HZS2491</t>
  </si>
  <si>
    <t>Hodinová zúčtovací sazba dělník zednických výpomocí</t>
  </si>
  <si>
    <t>2061300185</t>
  </si>
  <si>
    <t>308</t>
  </si>
  <si>
    <t>HZS3003_R</t>
  </si>
  <si>
    <t xml:space="preserve">Hodinová zúčtovací sazba - pomoc při montáži a demontáži měřících a regulačních zařízení </t>
  </si>
  <si>
    <t>-305127146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</si>
</sst>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2"/>
      <color rgb="FF969696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33" fillId="0" borderId="12" xfId="0" applyNumberFormat="1" applyFont="1" applyBorder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4" fontId="1" fillId="0" borderId="17" xfId="0" applyNumberFormat="1" applyFont="1" applyBorder="1" applyAlignment="1">
      <alignment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0" fillId="0" borderId="0" xfId="0" applyBorder="1"/>
    <xf numFmtId="4" fontId="15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2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12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7</v>
      </c>
    </row>
    <row r="2" spans="1:73" ht="36.950000000000003" customHeight="1">
      <c r="C2" s="199" t="s">
        <v>8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R2" s="168" t="s">
        <v>9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S2" s="18" t="s">
        <v>10</v>
      </c>
      <c r="BT2" s="18" t="s">
        <v>11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10</v>
      </c>
      <c r="BT3" s="18" t="s">
        <v>12</v>
      </c>
    </row>
    <row r="4" spans="1:73" ht="36.950000000000003" customHeight="1">
      <c r="B4" s="22"/>
      <c r="C4" s="178" t="s">
        <v>13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23"/>
      <c r="AS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201" t="s">
        <v>17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25"/>
      <c r="AQ5" s="23"/>
      <c r="BS5" s="18" t="s">
        <v>10</v>
      </c>
    </row>
    <row r="6" spans="1:73" ht="36.950000000000003" customHeight="1">
      <c r="B6" s="22"/>
      <c r="C6" s="25"/>
      <c r="D6" s="28" t="s">
        <v>18</v>
      </c>
      <c r="E6" s="25"/>
      <c r="F6" s="25"/>
      <c r="G6" s="25"/>
      <c r="H6" s="25"/>
      <c r="I6" s="25"/>
      <c r="J6" s="25"/>
      <c r="K6" s="202" t="s">
        <v>19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25"/>
      <c r="AQ6" s="23"/>
      <c r="BS6" s="18" t="s">
        <v>10</v>
      </c>
    </row>
    <row r="7" spans="1:73" ht="14.45" customHeight="1">
      <c r="B7" s="22"/>
      <c r="C7" s="25"/>
      <c r="D7" s="29" t="s">
        <v>20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21</v>
      </c>
      <c r="AL7" s="25"/>
      <c r="AM7" s="25"/>
      <c r="AN7" s="27" t="s">
        <v>5</v>
      </c>
      <c r="AO7" s="25"/>
      <c r="AP7" s="25"/>
      <c r="AQ7" s="23"/>
      <c r="BS7" s="18" t="s">
        <v>10</v>
      </c>
    </row>
    <row r="8" spans="1:73" ht="14.45" customHeight="1">
      <c r="B8" s="22"/>
      <c r="C8" s="25"/>
      <c r="D8" s="29" t="s">
        <v>22</v>
      </c>
      <c r="E8" s="25"/>
      <c r="F8" s="25"/>
      <c r="G8" s="25"/>
      <c r="H8" s="25"/>
      <c r="I8" s="25"/>
      <c r="J8" s="25"/>
      <c r="K8" s="27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24</v>
      </c>
      <c r="AL8" s="25"/>
      <c r="AM8" s="25"/>
      <c r="AN8" s="27" t="s">
        <v>25</v>
      </c>
      <c r="AO8" s="25"/>
      <c r="AP8" s="25"/>
      <c r="AQ8" s="23"/>
      <c r="BS8" s="18" t="s">
        <v>10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S9" s="18" t="s">
        <v>10</v>
      </c>
    </row>
    <row r="10" spans="1:73" ht="14.45" customHeight="1">
      <c r="B10" s="22"/>
      <c r="C10" s="25"/>
      <c r="D10" s="29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27</v>
      </c>
      <c r="AL10" s="25"/>
      <c r="AM10" s="25"/>
      <c r="AN10" s="27" t="s">
        <v>5</v>
      </c>
      <c r="AO10" s="25"/>
      <c r="AP10" s="25"/>
      <c r="AQ10" s="23"/>
      <c r="BS10" s="18" t="s">
        <v>10</v>
      </c>
    </row>
    <row r="11" spans="1:73" ht="18.399999999999999" customHeight="1">
      <c r="B11" s="22"/>
      <c r="C11" s="25"/>
      <c r="D11" s="25"/>
      <c r="E11" s="27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29</v>
      </c>
      <c r="AL11" s="25"/>
      <c r="AM11" s="25"/>
      <c r="AN11" s="27" t="s">
        <v>5</v>
      </c>
      <c r="AO11" s="25"/>
      <c r="AP11" s="25"/>
      <c r="AQ11" s="23"/>
      <c r="BS11" s="18" t="s">
        <v>10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S12" s="18" t="s">
        <v>10</v>
      </c>
    </row>
    <row r="13" spans="1:73" ht="14.45" customHeight="1">
      <c r="B13" s="22"/>
      <c r="C13" s="25"/>
      <c r="D13" s="29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27</v>
      </c>
      <c r="AL13" s="25"/>
      <c r="AM13" s="25"/>
      <c r="AN13" s="27" t="s">
        <v>5</v>
      </c>
      <c r="AO13" s="25"/>
      <c r="AP13" s="25"/>
      <c r="AQ13" s="23"/>
      <c r="BS13" s="18" t="s">
        <v>10</v>
      </c>
    </row>
    <row r="14" spans="1:73" ht="15">
      <c r="B14" s="22"/>
      <c r="C14" s="25"/>
      <c r="D14" s="25"/>
      <c r="E14" s="27" t="s">
        <v>31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29</v>
      </c>
      <c r="AL14" s="25"/>
      <c r="AM14" s="25"/>
      <c r="AN14" s="27" t="s">
        <v>5</v>
      </c>
      <c r="AO14" s="25"/>
      <c r="AP14" s="25"/>
      <c r="AQ14" s="23"/>
      <c r="BS14" s="18" t="s">
        <v>10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S15" s="18" t="s">
        <v>6</v>
      </c>
    </row>
    <row r="16" spans="1:73" ht="14.45" customHeight="1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27</v>
      </c>
      <c r="AL16" s="25"/>
      <c r="AM16" s="25"/>
      <c r="AN16" s="27" t="s">
        <v>5</v>
      </c>
      <c r="AO16" s="25"/>
      <c r="AP16" s="25"/>
      <c r="AQ16" s="23"/>
      <c r="BS16" s="18" t="s">
        <v>6</v>
      </c>
    </row>
    <row r="17" spans="2:71" ht="18.399999999999999" customHeight="1">
      <c r="B17" s="22"/>
      <c r="C17" s="25"/>
      <c r="D17" s="25"/>
      <c r="E17" s="27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29</v>
      </c>
      <c r="AL17" s="25"/>
      <c r="AM17" s="25"/>
      <c r="AN17" s="27" t="s">
        <v>5</v>
      </c>
      <c r="AO17" s="25"/>
      <c r="AP17" s="25"/>
      <c r="AQ17" s="23"/>
      <c r="BS17" s="18" t="s">
        <v>7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S18" s="18" t="s">
        <v>10</v>
      </c>
    </row>
    <row r="19" spans="2:71" ht="14.45" customHeight="1">
      <c r="B19" s="22"/>
      <c r="C19" s="25"/>
      <c r="D19" s="29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27</v>
      </c>
      <c r="AL19" s="25"/>
      <c r="AM19" s="25"/>
      <c r="AN19" s="27" t="s">
        <v>5</v>
      </c>
      <c r="AO19" s="25"/>
      <c r="AP19" s="25"/>
      <c r="AQ19" s="23"/>
      <c r="BS19" s="18" t="s">
        <v>10</v>
      </c>
    </row>
    <row r="20" spans="2:71" ht="18.399999999999999" customHeight="1">
      <c r="B20" s="22"/>
      <c r="C20" s="25"/>
      <c r="D20" s="25"/>
      <c r="E20" s="27" t="s">
        <v>33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29</v>
      </c>
      <c r="AL20" s="25"/>
      <c r="AM20" s="25"/>
      <c r="AN20" s="27" t="s">
        <v>5</v>
      </c>
      <c r="AO20" s="25"/>
      <c r="AP20" s="25"/>
      <c r="AQ20" s="23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</row>
    <row r="22" spans="2:71" ht="15">
      <c r="B22" s="22"/>
      <c r="C22" s="25"/>
      <c r="D22" s="29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</row>
    <row r="23" spans="2:71" ht="22.5" customHeight="1">
      <c r="B23" s="22"/>
      <c r="C23" s="25"/>
      <c r="D23" s="25"/>
      <c r="E23" s="203" t="s">
        <v>5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O23" s="25"/>
      <c r="AP23" s="25"/>
      <c r="AQ23" s="23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</row>
    <row r="25" spans="2:71" ht="6.95" customHeight="1">
      <c r="B25" s="22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3"/>
    </row>
    <row r="26" spans="2:71" ht="14.45" customHeight="1">
      <c r="B26" s="22"/>
      <c r="C26" s="25"/>
      <c r="D26" s="31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4">
        <f>ROUND(AG87,2)</f>
        <v>0</v>
      </c>
      <c r="AL26" s="195"/>
      <c r="AM26" s="195"/>
      <c r="AN26" s="195"/>
      <c r="AO26" s="195"/>
      <c r="AP26" s="25"/>
      <c r="AQ26" s="23"/>
    </row>
    <row r="27" spans="2:71" ht="15">
      <c r="B27" s="22"/>
      <c r="C27" s="25"/>
      <c r="D27" s="25"/>
      <c r="E27" s="29" t="s">
        <v>37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6">
        <f>AS87</f>
        <v>0</v>
      </c>
      <c r="AL27" s="196"/>
      <c r="AM27" s="196"/>
      <c r="AN27" s="196"/>
      <c r="AO27" s="196"/>
      <c r="AP27" s="25"/>
      <c r="AQ27" s="23"/>
    </row>
    <row r="28" spans="2:71" s="1" customFormat="1" ht="15">
      <c r="B28" s="32"/>
      <c r="C28" s="33"/>
      <c r="D28" s="33"/>
      <c r="E28" s="29" t="s">
        <v>38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196">
        <f>ROUND(AT87,2)</f>
        <v>0</v>
      </c>
      <c r="AL28" s="196"/>
      <c r="AM28" s="196"/>
      <c r="AN28" s="196"/>
      <c r="AO28" s="196"/>
      <c r="AP28" s="33"/>
      <c r="AQ28" s="34"/>
    </row>
    <row r="29" spans="2:71" s="1" customFormat="1" ht="14.45" customHeight="1">
      <c r="B29" s="32"/>
      <c r="C29" s="33"/>
      <c r="D29" s="31" t="s">
        <v>39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194">
        <f>ROUND(AG90,2)</f>
        <v>0</v>
      </c>
      <c r="AL29" s="194"/>
      <c r="AM29" s="194"/>
      <c r="AN29" s="194"/>
      <c r="AO29" s="194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1" customFormat="1" ht="25.9" customHeight="1">
      <c r="B31" s="32"/>
      <c r="C31" s="33"/>
      <c r="D31" s="35" t="s">
        <v>40</v>
      </c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197">
        <f>ROUND(AK26+AK29,2)</f>
        <v>0</v>
      </c>
      <c r="AL31" s="198"/>
      <c r="AM31" s="198"/>
      <c r="AN31" s="198"/>
      <c r="AO31" s="198"/>
      <c r="AP31" s="33"/>
      <c r="AQ31" s="34"/>
    </row>
    <row r="32" spans="2:71" s="1" customFormat="1" ht="6.95" customHeight="1">
      <c r="B32" s="32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4"/>
    </row>
    <row r="33" spans="2:43" s="2" customFormat="1" ht="14.45" customHeight="1">
      <c r="B33" s="37"/>
      <c r="C33" s="38"/>
      <c r="D33" s="39" t="s">
        <v>41</v>
      </c>
      <c r="E33" s="38"/>
      <c r="F33" s="39" t="s">
        <v>42</v>
      </c>
      <c r="G33" s="38"/>
      <c r="H33" s="38"/>
      <c r="I33" s="38"/>
      <c r="J33" s="38"/>
      <c r="K33" s="38"/>
      <c r="L33" s="187">
        <v>0.21</v>
      </c>
      <c r="M33" s="188"/>
      <c r="N33" s="188"/>
      <c r="O33" s="188"/>
      <c r="P33" s="38"/>
      <c r="Q33" s="38"/>
      <c r="R33" s="38"/>
      <c r="S33" s="38"/>
      <c r="T33" s="41" t="s">
        <v>43</v>
      </c>
      <c r="U33" s="38"/>
      <c r="V33" s="38"/>
      <c r="W33" s="189">
        <f>ROUND(BB87+SUM(CD91),2)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8"/>
      <c r="AG33" s="38"/>
      <c r="AH33" s="38"/>
      <c r="AI33" s="38"/>
      <c r="AJ33" s="38"/>
      <c r="AK33" s="189">
        <f>ROUND(AX87+SUM(BY91),2)</f>
        <v>0</v>
      </c>
      <c r="AL33" s="188"/>
      <c r="AM33" s="188"/>
      <c r="AN33" s="188"/>
      <c r="AO33" s="188"/>
      <c r="AP33" s="38"/>
      <c r="AQ33" s="42"/>
    </row>
    <row r="34" spans="2:43" s="2" customFormat="1" ht="14.45" customHeight="1">
      <c r="B34" s="37"/>
      <c r="C34" s="38"/>
      <c r="D34" s="38"/>
      <c r="E34" s="38"/>
      <c r="F34" s="39" t="s">
        <v>44</v>
      </c>
      <c r="G34" s="38"/>
      <c r="H34" s="38"/>
      <c r="I34" s="38"/>
      <c r="J34" s="38"/>
      <c r="K34" s="38"/>
      <c r="L34" s="187">
        <v>0.15</v>
      </c>
      <c r="M34" s="188"/>
      <c r="N34" s="188"/>
      <c r="O34" s="188"/>
      <c r="P34" s="38"/>
      <c r="Q34" s="38"/>
      <c r="R34" s="38"/>
      <c r="S34" s="38"/>
      <c r="T34" s="41" t="s">
        <v>43</v>
      </c>
      <c r="U34" s="38"/>
      <c r="V34" s="38"/>
      <c r="W34" s="189">
        <f>ROUND(BC87+SUM(CE91),2)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8"/>
      <c r="AG34" s="38"/>
      <c r="AH34" s="38"/>
      <c r="AI34" s="38"/>
      <c r="AJ34" s="38"/>
      <c r="AK34" s="189">
        <f>ROUND(AY87+SUM(BZ91),2)</f>
        <v>0</v>
      </c>
      <c r="AL34" s="188"/>
      <c r="AM34" s="188"/>
      <c r="AN34" s="188"/>
      <c r="AO34" s="188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45</v>
      </c>
      <c r="G35" s="38"/>
      <c r="H35" s="38"/>
      <c r="I35" s="38"/>
      <c r="J35" s="38"/>
      <c r="K35" s="38"/>
      <c r="L35" s="187">
        <v>0.21</v>
      </c>
      <c r="M35" s="188"/>
      <c r="N35" s="188"/>
      <c r="O35" s="188"/>
      <c r="P35" s="38"/>
      <c r="Q35" s="38"/>
      <c r="R35" s="38"/>
      <c r="S35" s="38"/>
      <c r="T35" s="41" t="s">
        <v>43</v>
      </c>
      <c r="U35" s="38"/>
      <c r="V35" s="38"/>
      <c r="W35" s="189">
        <f>ROUND(BD87+SUM(CF91),2)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8"/>
      <c r="AG35" s="38"/>
      <c r="AH35" s="38"/>
      <c r="AI35" s="38"/>
      <c r="AJ35" s="38"/>
      <c r="AK35" s="189">
        <v>0</v>
      </c>
      <c r="AL35" s="188"/>
      <c r="AM35" s="188"/>
      <c r="AN35" s="188"/>
      <c r="AO35" s="188"/>
      <c r="AP35" s="38"/>
      <c r="AQ35" s="42"/>
    </row>
    <row r="36" spans="2:43" s="2" customFormat="1" ht="14.45" hidden="1" customHeight="1">
      <c r="B36" s="37"/>
      <c r="C36" s="38"/>
      <c r="D36" s="38"/>
      <c r="E36" s="38"/>
      <c r="F36" s="39" t="s">
        <v>46</v>
      </c>
      <c r="G36" s="38"/>
      <c r="H36" s="38"/>
      <c r="I36" s="38"/>
      <c r="J36" s="38"/>
      <c r="K36" s="38"/>
      <c r="L36" s="187">
        <v>0.15</v>
      </c>
      <c r="M36" s="188"/>
      <c r="N36" s="188"/>
      <c r="O36" s="188"/>
      <c r="P36" s="38"/>
      <c r="Q36" s="38"/>
      <c r="R36" s="38"/>
      <c r="S36" s="38"/>
      <c r="T36" s="41" t="s">
        <v>43</v>
      </c>
      <c r="U36" s="38"/>
      <c r="V36" s="38"/>
      <c r="W36" s="189">
        <f>ROUND(BE87+SUM(CG91),2)</f>
        <v>0</v>
      </c>
      <c r="X36" s="188"/>
      <c r="Y36" s="188"/>
      <c r="Z36" s="188"/>
      <c r="AA36" s="188"/>
      <c r="AB36" s="188"/>
      <c r="AC36" s="188"/>
      <c r="AD36" s="188"/>
      <c r="AE36" s="188"/>
      <c r="AF36" s="38"/>
      <c r="AG36" s="38"/>
      <c r="AH36" s="38"/>
      <c r="AI36" s="38"/>
      <c r="AJ36" s="38"/>
      <c r="AK36" s="189">
        <v>0</v>
      </c>
      <c r="AL36" s="188"/>
      <c r="AM36" s="188"/>
      <c r="AN36" s="188"/>
      <c r="AO36" s="188"/>
      <c r="AP36" s="38"/>
      <c r="AQ36" s="42"/>
    </row>
    <row r="37" spans="2:43" s="2" customFormat="1" ht="14.45" hidden="1" customHeight="1">
      <c r="B37" s="37"/>
      <c r="C37" s="38"/>
      <c r="D37" s="38"/>
      <c r="E37" s="38"/>
      <c r="F37" s="39" t="s">
        <v>47</v>
      </c>
      <c r="G37" s="38"/>
      <c r="H37" s="38"/>
      <c r="I37" s="38"/>
      <c r="J37" s="38"/>
      <c r="K37" s="38"/>
      <c r="L37" s="187">
        <v>0</v>
      </c>
      <c r="M37" s="188"/>
      <c r="N37" s="188"/>
      <c r="O37" s="188"/>
      <c r="P37" s="38"/>
      <c r="Q37" s="38"/>
      <c r="R37" s="38"/>
      <c r="S37" s="38"/>
      <c r="T37" s="41" t="s">
        <v>43</v>
      </c>
      <c r="U37" s="38"/>
      <c r="V37" s="38"/>
      <c r="W37" s="189">
        <f>ROUND(BF87+SUM(CH91),2)</f>
        <v>0</v>
      </c>
      <c r="X37" s="188"/>
      <c r="Y37" s="188"/>
      <c r="Z37" s="188"/>
      <c r="AA37" s="188"/>
      <c r="AB37" s="188"/>
      <c r="AC37" s="188"/>
      <c r="AD37" s="188"/>
      <c r="AE37" s="188"/>
      <c r="AF37" s="38"/>
      <c r="AG37" s="38"/>
      <c r="AH37" s="38"/>
      <c r="AI37" s="38"/>
      <c r="AJ37" s="38"/>
      <c r="AK37" s="189">
        <v>0</v>
      </c>
      <c r="AL37" s="188"/>
      <c r="AM37" s="188"/>
      <c r="AN37" s="188"/>
      <c r="AO37" s="188"/>
      <c r="AP37" s="38"/>
      <c r="AQ37" s="42"/>
    </row>
    <row r="38" spans="2:43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 s="1" customFormat="1" ht="25.9" customHeight="1">
      <c r="B39" s="32"/>
      <c r="C39" s="43"/>
      <c r="D39" s="44" t="s">
        <v>48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6" t="s">
        <v>49</v>
      </c>
      <c r="U39" s="45"/>
      <c r="V39" s="45"/>
      <c r="W39" s="45"/>
      <c r="X39" s="190" t="s">
        <v>50</v>
      </c>
      <c r="Y39" s="191"/>
      <c r="Z39" s="191"/>
      <c r="AA39" s="191"/>
      <c r="AB39" s="191"/>
      <c r="AC39" s="45"/>
      <c r="AD39" s="45"/>
      <c r="AE39" s="45"/>
      <c r="AF39" s="45"/>
      <c r="AG39" s="45"/>
      <c r="AH39" s="45"/>
      <c r="AI39" s="45"/>
      <c r="AJ39" s="45"/>
      <c r="AK39" s="192">
        <f>SUM(AK31:AK37)</f>
        <v>0</v>
      </c>
      <c r="AL39" s="191"/>
      <c r="AM39" s="191"/>
      <c r="AN39" s="191"/>
      <c r="AO39" s="193"/>
      <c r="AP39" s="43"/>
      <c r="AQ39" s="34"/>
    </row>
    <row r="40" spans="2:43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4"/>
    </row>
    <row r="41" spans="2:4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4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4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4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4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4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4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4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2"/>
      <c r="C49" s="33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52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2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3"/>
    </row>
    <row r="51" spans="2:43">
      <c r="B51" s="22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3"/>
    </row>
    <row r="52" spans="2:43">
      <c r="B52" s="22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3"/>
    </row>
    <row r="53" spans="2:43">
      <c r="B53" s="22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3"/>
    </row>
    <row r="54" spans="2:43">
      <c r="B54" s="22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3"/>
    </row>
    <row r="55" spans="2:43">
      <c r="B55" s="22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3"/>
    </row>
    <row r="56" spans="2:43">
      <c r="B56" s="22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3"/>
    </row>
    <row r="57" spans="2:43">
      <c r="B57" s="22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3"/>
    </row>
    <row r="58" spans="2:43" s="1" customFormat="1" ht="15">
      <c r="B58" s="32"/>
      <c r="C58" s="33"/>
      <c r="D58" s="52" t="s">
        <v>53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54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53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54</v>
      </c>
      <c r="AN58" s="53"/>
      <c r="AO58" s="55"/>
      <c r="AP58" s="33"/>
      <c r="AQ58" s="34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2"/>
      <c r="C60" s="33"/>
      <c r="D60" s="47" t="s">
        <v>55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56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2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3"/>
    </row>
    <row r="62" spans="2:43">
      <c r="B62" s="22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3"/>
    </row>
    <row r="63" spans="2:43">
      <c r="B63" s="22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3"/>
    </row>
    <row r="64" spans="2:43">
      <c r="B64" s="22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3"/>
    </row>
    <row r="65" spans="2:43">
      <c r="B65" s="22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3"/>
    </row>
    <row r="66" spans="2:43">
      <c r="B66" s="22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3"/>
    </row>
    <row r="67" spans="2:43">
      <c r="B67" s="22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3"/>
    </row>
    <row r="68" spans="2:43">
      <c r="B68" s="22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3"/>
    </row>
    <row r="69" spans="2:43" s="1" customFormat="1" ht="15">
      <c r="B69" s="32"/>
      <c r="C69" s="33"/>
      <c r="D69" s="52" t="s">
        <v>53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54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53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54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78" t="s">
        <v>57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34"/>
    </row>
    <row r="77" spans="2:43" s="3" customFormat="1" ht="14.45" customHeight="1">
      <c r="B77" s="62"/>
      <c r="C77" s="29" t="s">
        <v>16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18ZK039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18</v>
      </c>
      <c r="D78" s="67"/>
      <c r="E78" s="67"/>
      <c r="F78" s="67"/>
      <c r="G78" s="67"/>
      <c r="H78" s="67"/>
      <c r="I78" s="67"/>
      <c r="J78" s="67"/>
      <c r="K78" s="67"/>
      <c r="L78" s="180" t="str">
        <f>K6</f>
        <v>Stavební úpravy - změna zdroje tepla</v>
      </c>
      <c r="M78" s="181"/>
      <c r="N78" s="181"/>
      <c r="O78" s="181"/>
      <c r="P78" s="181"/>
      <c r="Q78" s="181"/>
      <c r="R78" s="181"/>
      <c r="S78" s="181"/>
      <c r="T78" s="181"/>
      <c r="U78" s="181"/>
      <c r="V78" s="181"/>
      <c r="W78" s="181"/>
      <c r="X78" s="181"/>
      <c r="Y78" s="181"/>
      <c r="Z78" s="181"/>
      <c r="AA78" s="181"/>
      <c r="AB78" s="181"/>
      <c r="AC78" s="181"/>
      <c r="AD78" s="181"/>
      <c r="AE78" s="181"/>
      <c r="AF78" s="181"/>
      <c r="AG78" s="181"/>
      <c r="AH78" s="181"/>
      <c r="AI78" s="181"/>
      <c r="AJ78" s="181"/>
      <c r="AK78" s="181"/>
      <c r="AL78" s="181"/>
      <c r="AM78" s="181"/>
      <c r="AN78" s="181"/>
      <c r="AO78" s="181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22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Oselce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24</v>
      </c>
      <c r="AJ80" s="33"/>
      <c r="AK80" s="33"/>
      <c r="AL80" s="33"/>
      <c r="AM80" s="70" t="str">
        <f>IF(AN8= "","",AN8)</f>
        <v>13.12.2018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26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SŠ a ZŠ Oselce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32</v>
      </c>
      <c r="AJ82" s="33"/>
      <c r="AK82" s="33"/>
      <c r="AL82" s="33"/>
      <c r="AM82" s="182" t="str">
        <f>IF(E17="","",E17)</f>
        <v>Ing. Jiří Kojzar</v>
      </c>
      <c r="AN82" s="182"/>
      <c r="AO82" s="182"/>
      <c r="AP82" s="182"/>
      <c r="AQ82" s="34"/>
      <c r="AS82" s="183" t="s">
        <v>58</v>
      </c>
      <c r="AT82" s="184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9"/>
    </row>
    <row r="83" spans="1:76" s="1" customFormat="1" ht="15">
      <c r="B83" s="32"/>
      <c r="C83" s="29" t="s">
        <v>30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34</v>
      </c>
      <c r="AJ83" s="33"/>
      <c r="AK83" s="33"/>
      <c r="AL83" s="33"/>
      <c r="AM83" s="182" t="str">
        <f>IF(E20="","",E20)</f>
        <v>Ing. Jiří Kojzar</v>
      </c>
      <c r="AN83" s="182"/>
      <c r="AO83" s="182"/>
      <c r="AP83" s="182"/>
      <c r="AQ83" s="34"/>
      <c r="AS83" s="185"/>
      <c r="AT83" s="186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85"/>
      <c r="AT84" s="186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71"/>
    </row>
    <row r="85" spans="1:76" s="1" customFormat="1" ht="29.25" customHeight="1">
      <c r="B85" s="32"/>
      <c r="C85" s="170" t="s">
        <v>59</v>
      </c>
      <c r="D85" s="171"/>
      <c r="E85" s="171"/>
      <c r="F85" s="171"/>
      <c r="G85" s="171"/>
      <c r="H85" s="72"/>
      <c r="I85" s="172" t="s">
        <v>60</v>
      </c>
      <c r="J85" s="171"/>
      <c r="K85" s="171"/>
      <c r="L85" s="171"/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2" t="s">
        <v>61</v>
      </c>
      <c r="AH85" s="171"/>
      <c r="AI85" s="171"/>
      <c r="AJ85" s="171"/>
      <c r="AK85" s="171"/>
      <c r="AL85" s="171"/>
      <c r="AM85" s="171"/>
      <c r="AN85" s="172" t="s">
        <v>62</v>
      </c>
      <c r="AO85" s="171"/>
      <c r="AP85" s="173"/>
      <c r="AQ85" s="34"/>
      <c r="AS85" s="73" t="s">
        <v>63</v>
      </c>
      <c r="AT85" s="74" t="s">
        <v>64</v>
      </c>
      <c r="AU85" s="74" t="s">
        <v>65</v>
      </c>
      <c r="AV85" s="74" t="s">
        <v>66</v>
      </c>
      <c r="AW85" s="74" t="s">
        <v>67</v>
      </c>
      <c r="AX85" s="74" t="s">
        <v>68</v>
      </c>
      <c r="AY85" s="74" t="s">
        <v>69</v>
      </c>
      <c r="AZ85" s="74" t="s">
        <v>70</v>
      </c>
      <c r="BA85" s="74" t="s">
        <v>71</v>
      </c>
      <c r="BB85" s="74" t="s">
        <v>72</v>
      </c>
      <c r="BC85" s="74" t="s">
        <v>73</v>
      </c>
      <c r="BD85" s="74" t="s">
        <v>74</v>
      </c>
      <c r="BE85" s="74" t="s">
        <v>75</v>
      </c>
      <c r="BF85" s="75" t="s">
        <v>76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9"/>
    </row>
    <row r="87" spans="1:76" s="4" customFormat="1" ht="32.450000000000003" customHeight="1">
      <c r="B87" s="65"/>
      <c r="C87" s="77" t="s">
        <v>77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77">
        <f>ROUND(AG88,2)</f>
        <v>0</v>
      </c>
      <c r="AH87" s="177"/>
      <c r="AI87" s="177"/>
      <c r="AJ87" s="177"/>
      <c r="AK87" s="177"/>
      <c r="AL87" s="177"/>
      <c r="AM87" s="177"/>
      <c r="AN87" s="166">
        <f>SUM(AG87,AV87)</f>
        <v>0</v>
      </c>
      <c r="AO87" s="166"/>
      <c r="AP87" s="166"/>
      <c r="AQ87" s="68"/>
      <c r="AS87" s="79">
        <f>ROUND(AS88,2)</f>
        <v>0</v>
      </c>
      <c r="AT87" s="80">
        <f>ROUND(AT88,2)</f>
        <v>0</v>
      </c>
      <c r="AU87" s="81">
        <f>ROUND(AU88,2)</f>
        <v>0</v>
      </c>
      <c r="AV87" s="81">
        <f>ROUND(SUM(AX87:AY87),2)</f>
        <v>0</v>
      </c>
      <c r="AW87" s="82">
        <f>ROUND(AW88,5)</f>
        <v>3031.2788</v>
      </c>
      <c r="AX87" s="81">
        <f>ROUND(BB87*L33,2)</f>
        <v>0</v>
      </c>
      <c r="AY87" s="81">
        <f>ROUND(BC87*L34,2)</f>
        <v>0</v>
      </c>
      <c r="AZ87" s="81">
        <f>ROUND(BD87*L33,2)</f>
        <v>0</v>
      </c>
      <c r="BA87" s="81">
        <f>ROUND(BE87*L34,2)</f>
        <v>0</v>
      </c>
      <c r="BB87" s="81">
        <f>ROUND(BB88,2)</f>
        <v>0</v>
      </c>
      <c r="BC87" s="81">
        <f>ROUND(BC88,2)</f>
        <v>0</v>
      </c>
      <c r="BD87" s="81">
        <f>ROUND(BD88,2)</f>
        <v>0</v>
      </c>
      <c r="BE87" s="81">
        <f>ROUND(BE88,2)</f>
        <v>0</v>
      </c>
      <c r="BF87" s="83">
        <f>ROUND(BF88,2)</f>
        <v>0</v>
      </c>
      <c r="BS87" s="84" t="s">
        <v>78</v>
      </c>
      <c r="BT87" s="84" t="s">
        <v>79</v>
      </c>
      <c r="BU87" s="85" t="s">
        <v>80</v>
      </c>
      <c r="BV87" s="84" t="s">
        <v>81</v>
      </c>
      <c r="BW87" s="84" t="s">
        <v>82</v>
      </c>
      <c r="BX87" s="84" t="s">
        <v>83</v>
      </c>
    </row>
    <row r="88" spans="1:76" s="5" customFormat="1" ht="37.5" customHeight="1">
      <c r="A88" s="86" t="s">
        <v>84</v>
      </c>
      <c r="B88" s="87"/>
      <c r="C88" s="88"/>
      <c r="D88" s="176" t="s">
        <v>17</v>
      </c>
      <c r="E88" s="176"/>
      <c r="F88" s="176"/>
      <c r="G88" s="176"/>
      <c r="H88" s="176"/>
      <c r="I88" s="89"/>
      <c r="J88" s="176" t="s">
        <v>85</v>
      </c>
      <c r="K88" s="176"/>
      <c r="L88" s="176"/>
      <c r="M88" s="176"/>
      <c r="N88" s="176"/>
      <c r="O88" s="176"/>
      <c r="P88" s="176"/>
      <c r="Q88" s="176"/>
      <c r="R88" s="176"/>
      <c r="S88" s="176"/>
      <c r="T88" s="176"/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  <c r="AF88" s="176"/>
      <c r="AG88" s="174">
        <f>'18ZK039 - Stavební úpravy...'!M32</f>
        <v>0</v>
      </c>
      <c r="AH88" s="175"/>
      <c r="AI88" s="175"/>
      <c r="AJ88" s="175"/>
      <c r="AK88" s="175"/>
      <c r="AL88" s="175"/>
      <c r="AM88" s="175"/>
      <c r="AN88" s="174">
        <f>SUM(AG88,AV88)</f>
        <v>0</v>
      </c>
      <c r="AO88" s="175"/>
      <c r="AP88" s="175"/>
      <c r="AQ88" s="90"/>
      <c r="AS88" s="91">
        <f>'18ZK039 - Stavební úpravy...'!M28</f>
        <v>0</v>
      </c>
      <c r="AT88" s="92">
        <f>'18ZK039 - Stavební úpravy...'!M29</f>
        <v>0</v>
      </c>
      <c r="AU88" s="92">
        <f>'18ZK039 - Stavební úpravy...'!M30</f>
        <v>0</v>
      </c>
      <c r="AV88" s="92">
        <f>ROUND(SUM(AX88:AY88),2)</f>
        <v>0</v>
      </c>
      <c r="AW88" s="93">
        <f>'18ZK039 - Stavební úpravy...'!Z120</f>
        <v>3031.2787960000001</v>
      </c>
      <c r="AX88" s="92">
        <f>'18ZK039 - Stavební úpravy...'!M34</f>
        <v>0</v>
      </c>
      <c r="AY88" s="92">
        <f>'18ZK039 - Stavební úpravy...'!M35</f>
        <v>0</v>
      </c>
      <c r="AZ88" s="92">
        <f>'18ZK039 - Stavební úpravy...'!M36</f>
        <v>0</v>
      </c>
      <c r="BA88" s="92">
        <f>'18ZK039 - Stavební úpravy...'!M37</f>
        <v>0</v>
      </c>
      <c r="BB88" s="92">
        <f>'18ZK039 - Stavební úpravy...'!H34</f>
        <v>0</v>
      </c>
      <c r="BC88" s="92">
        <f>'18ZK039 - Stavební úpravy...'!H35</f>
        <v>0</v>
      </c>
      <c r="BD88" s="92">
        <f>'18ZK039 - Stavební úpravy...'!H36</f>
        <v>0</v>
      </c>
      <c r="BE88" s="92">
        <f>'18ZK039 - Stavební úpravy...'!H37</f>
        <v>0</v>
      </c>
      <c r="BF88" s="94">
        <f>'18ZK039 - Stavební úpravy...'!H38</f>
        <v>0</v>
      </c>
      <c r="BT88" s="95" t="s">
        <v>86</v>
      </c>
      <c r="BV88" s="95" t="s">
        <v>81</v>
      </c>
      <c r="BW88" s="95" t="s">
        <v>87</v>
      </c>
      <c r="BX88" s="95" t="s">
        <v>82</v>
      </c>
    </row>
    <row r="89" spans="1:76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76" s="1" customFormat="1" ht="30" customHeight="1">
      <c r="B90" s="32"/>
      <c r="C90" s="77" t="s">
        <v>88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166">
        <v>0</v>
      </c>
      <c r="AH90" s="166"/>
      <c r="AI90" s="166"/>
      <c r="AJ90" s="166"/>
      <c r="AK90" s="166"/>
      <c r="AL90" s="166"/>
      <c r="AM90" s="166"/>
      <c r="AN90" s="166">
        <v>0</v>
      </c>
      <c r="AO90" s="166"/>
      <c r="AP90" s="166"/>
      <c r="AQ90" s="34"/>
      <c r="AS90" s="73" t="s">
        <v>89</v>
      </c>
      <c r="AT90" s="74" t="s">
        <v>90</v>
      </c>
      <c r="AU90" s="74" t="s">
        <v>41</v>
      </c>
      <c r="AV90" s="75" t="s">
        <v>66</v>
      </c>
    </row>
    <row r="91" spans="1:76" s="1" customFormat="1" ht="10.9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4"/>
      <c r="AS91" s="96"/>
      <c r="AT91" s="53"/>
      <c r="AU91" s="53"/>
      <c r="AV91" s="55"/>
    </row>
    <row r="92" spans="1:76" s="1" customFormat="1" ht="30" customHeight="1">
      <c r="B92" s="32"/>
      <c r="C92" s="97" t="s">
        <v>91</v>
      </c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167">
        <f>ROUND(AG87+AG90,2)</f>
        <v>0</v>
      </c>
      <c r="AH92" s="167"/>
      <c r="AI92" s="167"/>
      <c r="AJ92" s="167"/>
      <c r="AK92" s="167"/>
      <c r="AL92" s="167"/>
      <c r="AM92" s="167"/>
      <c r="AN92" s="167">
        <f>AN87+AN90</f>
        <v>0</v>
      </c>
      <c r="AO92" s="167"/>
      <c r="AP92" s="167"/>
      <c r="AQ92" s="34"/>
    </row>
    <row r="93" spans="1:76" s="1" customFormat="1" ht="6.95" customHeight="1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8"/>
    </row>
  </sheetData>
  <mergeCells count="47">
    <mergeCell ref="C2:AP2"/>
    <mergeCell ref="C4:AP4"/>
    <mergeCell ref="K5:AO5"/>
    <mergeCell ref="K6:AO6"/>
    <mergeCell ref="E23:AN23"/>
    <mergeCell ref="AK26:AO26"/>
    <mergeCell ref="AK27:AO27"/>
    <mergeCell ref="AK28:AO28"/>
    <mergeCell ref="AK29:AO29"/>
    <mergeCell ref="AK31:AO31"/>
    <mergeCell ref="L33:O33"/>
    <mergeCell ref="W33:AE33"/>
    <mergeCell ref="AK33:AO33"/>
    <mergeCell ref="L34:O34"/>
    <mergeCell ref="W34:AE34"/>
    <mergeCell ref="AK34:AO34"/>
    <mergeCell ref="W35:AE35"/>
    <mergeCell ref="AK35:AO35"/>
    <mergeCell ref="L36:O36"/>
    <mergeCell ref="W36:AE36"/>
    <mergeCell ref="AK36:AO36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G92:AM92"/>
    <mergeCell ref="AN92:AP92"/>
    <mergeCell ref="AR2:BG2"/>
    <mergeCell ref="C76:AP76"/>
    <mergeCell ref="L78:AO78"/>
    <mergeCell ref="AM82:AP82"/>
    <mergeCell ref="AS82:AT84"/>
    <mergeCell ref="AM83:AP83"/>
    <mergeCell ref="L37:O37"/>
    <mergeCell ref="W37:AE37"/>
    <mergeCell ref="AK37:AO37"/>
    <mergeCell ref="X39:AB39"/>
    <mergeCell ref="AK39:AO39"/>
    <mergeCell ref="L35:O35"/>
  </mergeCells>
  <hyperlinks>
    <hyperlink ref="K1:S1" location="C2" display="1) Souhrnný list stavby"/>
    <hyperlink ref="W1:AF1" location="C87" display="2) Rekapitulace objektů"/>
    <hyperlink ref="A88" location="'18ZK039 - Stavební úpravy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23"/>
  <sheetViews>
    <sheetView showGridLines="0" tabSelected="1" workbookViewId="0">
      <pane ySplit="1" topLeftCell="A14" activePane="bottomLeft" state="frozen"/>
      <selection pane="bottomLeft" activeCell="L421" sqref="L421:O42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99"/>
      <c r="B1" s="12"/>
      <c r="C1" s="12"/>
      <c r="D1" s="13" t="s">
        <v>1</v>
      </c>
      <c r="E1" s="12"/>
      <c r="F1" s="14" t="s">
        <v>92</v>
      </c>
      <c r="G1" s="14"/>
      <c r="H1" s="204" t="s">
        <v>93</v>
      </c>
      <c r="I1" s="204"/>
      <c r="J1" s="204"/>
      <c r="K1" s="204"/>
      <c r="L1" s="14" t="s">
        <v>94</v>
      </c>
      <c r="M1" s="12"/>
      <c r="N1" s="12"/>
      <c r="O1" s="13" t="s">
        <v>95</v>
      </c>
      <c r="P1" s="12"/>
      <c r="Q1" s="12"/>
      <c r="R1" s="12"/>
      <c r="S1" s="14" t="s">
        <v>96</v>
      </c>
      <c r="T1" s="14"/>
      <c r="U1" s="99"/>
      <c r="V1" s="9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99" t="s">
        <v>8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S2" s="168" t="s">
        <v>9</v>
      </c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97</v>
      </c>
    </row>
    <row r="4" spans="1:66" ht="36.950000000000003" customHeight="1">
      <c r="B4" s="22"/>
      <c r="C4" s="178" t="s">
        <v>98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3"/>
      <c r="T4" s="24" t="s">
        <v>14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18</v>
      </c>
      <c r="E6" s="25"/>
      <c r="F6" s="230" t="str">
        <f>'Rekapitulace stavby'!K6</f>
        <v>Stavební úpravy - změna zdroje tepla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5"/>
      <c r="R6" s="23"/>
    </row>
    <row r="7" spans="1:66" s="1" customFormat="1" ht="32.85" customHeight="1">
      <c r="B7" s="32"/>
      <c r="C7" s="33"/>
      <c r="D7" s="28" t="s">
        <v>99</v>
      </c>
      <c r="E7" s="33"/>
      <c r="F7" s="202" t="s">
        <v>100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33"/>
      <c r="R7" s="34"/>
    </row>
    <row r="8" spans="1:66" s="1" customFormat="1" ht="14.45" customHeight="1">
      <c r="B8" s="32"/>
      <c r="C8" s="33"/>
      <c r="D8" s="29" t="s">
        <v>20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21</v>
      </c>
      <c r="N8" s="33"/>
      <c r="O8" s="27" t="s">
        <v>5</v>
      </c>
      <c r="P8" s="33"/>
      <c r="Q8" s="33"/>
      <c r="R8" s="34"/>
    </row>
    <row r="9" spans="1:66" s="1" customFormat="1" ht="14.45" customHeight="1">
      <c r="B9" s="32"/>
      <c r="C9" s="33"/>
      <c r="D9" s="29" t="s">
        <v>22</v>
      </c>
      <c r="E9" s="33"/>
      <c r="F9" s="27" t="s">
        <v>23</v>
      </c>
      <c r="G9" s="33"/>
      <c r="H9" s="33"/>
      <c r="I9" s="33"/>
      <c r="J9" s="33"/>
      <c r="K9" s="33"/>
      <c r="L9" s="33"/>
      <c r="M9" s="29" t="s">
        <v>24</v>
      </c>
      <c r="N9" s="33"/>
      <c r="O9" s="232" t="str">
        <f>'Rekapitulace stavby'!AN8</f>
        <v>13.12.2018</v>
      </c>
      <c r="P9" s="232"/>
      <c r="Q9" s="33"/>
      <c r="R9" s="34"/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>
      <c r="B11" s="32"/>
      <c r="C11" s="33"/>
      <c r="D11" s="29" t="s">
        <v>26</v>
      </c>
      <c r="E11" s="33"/>
      <c r="F11" s="33"/>
      <c r="G11" s="33"/>
      <c r="H11" s="33"/>
      <c r="I11" s="33"/>
      <c r="J11" s="33"/>
      <c r="K11" s="33"/>
      <c r="L11" s="33"/>
      <c r="M11" s="29" t="s">
        <v>27</v>
      </c>
      <c r="N11" s="33"/>
      <c r="O11" s="201" t="s">
        <v>5</v>
      </c>
      <c r="P11" s="201"/>
      <c r="Q11" s="33"/>
      <c r="R11" s="34"/>
    </row>
    <row r="12" spans="1:66" s="1" customFormat="1" ht="18" customHeight="1">
      <c r="B12" s="32"/>
      <c r="C12" s="33"/>
      <c r="D12" s="33"/>
      <c r="E12" s="27" t="s">
        <v>28</v>
      </c>
      <c r="F12" s="33"/>
      <c r="G12" s="33"/>
      <c r="H12" s="33"/>
      <c r="I12" s="33"/>
      <c r="J12" s="33"/>
      <c r="K12" s="33"/>
      <c r="L12" s="33"/>
      <c r="M12" s="29" t="s">
        <v>29</v>
      </c>
      <c r="N12" s="33"/>
      <c r="O12" s="201" t="s">
        <v>5</v>
      </c>
      <c r="P12" s="201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30</v>
      </c>
      <c r="E14" s="33"/>
      <c r="F14" s="33"/>
      <c r="G14" s="33"/>
      <c r="H14" s="33"/>
      <c r="I14" s="33"/>
      <c r="J14" s="33"/>
      <c r="K14" s="33"/>
      <c r="L14" s="33"/>
      <c r="M14" s="29" t="s">
        <v>27</v>
      </c>
      <c r="N14" s="33"/>
      <c r="O14" s="201" t="str">
        <f>IF('Rekapitulace stavby'!AN13="","",'Rekapitulace stavby'!AN13)</f>
        <v/>
      </c>
      <c r="P14" s="201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29</v>
      </c>
      <c r="N15" s="33"/>
      <c r="O15" s="201" t="str">
        <f>IF('Rekapitulace stavby'!AN14="","",'Rekapitulace stavby'!AN14)</f>
        <v/>
      </c>
      <c r="P15" s="201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32</v>
      </c>
      <c r="E17" s="33"/>
      <c r="F17" s="33"/>
      <c r="G17" s="33"/>
      <c r="H17" s="33"/>
      <c r="I17" s="33"/>
      <c r="J17" s="33"/>
      <c r="K17" s="33"/>
      <c r="L17" s="33"/>
      <c r="M17" s="29" t="s">
        <v>27</v>
      </c>
      <c r="N17" s="33"/>
      <c r="O17" s="201" t="s">
        <v>5</v>
      </c>
      <c r="P17" s="201"/>
      <c r="Q17" s="33"/>
      <c r="R17" s="34"/>
    </row>
    <row r="18" spans="2:18" s="1" customFormat="1" ht="18" customHeight="1">
      <c r="B18" s="32"/>
      <c r="C18" s="33"/>
      <c r="D18" s="33"/>
      <c r="E18" s="27" t="s">
        <v>33</v>
      </c>
      <c r="F18" s="33"/>
      <c r="G18" s="33"/>
      <c r="H18" s="33"/>
      <c r="I18" s="33"/>
      <c r="J18" s="33"/>
      <c r="K18" s="33"/>
      <c r="L18" s="33"/>
      <c r="M18" s="29" t="s">
        <v>29</v>
      </c>
      <c r="N18" s="33"/>
      <c r="O18" s="201" t="s">
        <v>5</v>
      </c>
      <c r="P18" s="201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34</v>
      </c>
      <c r="E20" s="33"/>
      <c r="F20" s="33"/>
      <c r="G20" s="33"/>
      <c r="H20" s="33"/>
      <c r="I20" s="33"/>
      <c r="J20" s="33"/>
      <c r="K20" s="33"/>
      <c r="L20" s="33"/>
      <c r="M20" s="29" t="s">
        <v>27</v>
      </c>
      <c r="N20" s="33"/>
      <c r="O20" s="201" t="s">
        <v>5</v>
      </c>
      <c r="P20" s="201"/>
      <c r="Q20" s="33"/>
      <c r="R20" s="34"/>
    </row>
    <row r="21" spans="2:18" s="1" customFormat="1" ht="18" customHeight="1">
      <c r="B21" s="32"/>
      <c r="C21" s="33"/>
      <c r="D21" s="33"/>
      <c r="E21" s="27" t="s">
        <v>33</v>
      </c>
      <c r="F21" s="33"/>
      <c r="G21" s="33"/>
      <c r="H21" s="33"/>
      <c r="I21" s="33"/>
      <c r="J21" s="33"/>
      <c r="K21" s="33"/>
      <c r="L21" s="33"/>
      <c r="M21" s="29" t="s">
        <v>29</v>
      </c>
      <c r="N21" s="33"/>
      <c r="O21" s="201" t="s">
        <v>5</v>
      </c>
      <c r="P21" s="201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35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>
      <c r="B24" s="32"/>
      <c r="C24" s="33"/>
      <c r="D24" s="33"/>
      <c r="E24" s="203" t="s">
        <v>5</v>
      </c>
      <c r="F24" s="203"/>
      <c r="G24" s="203"/>
      <c r="H24" s="203"/>
      <c r="I24" s="203"/>
      <c r="J24" s="203"/>
      <c r="K24" s="203"/>
      <c r="L24" s="20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100" t="s">
        <v>101</v>
      </c>
      <c r="E27" s="33"/>
      <c r="F27" s="33"/>
      <c r="G27" s="33"/>
      <c r="H27" s="33"/>
      <c r="I27" s="33"/>
      <c r="J27" s="33"/>
      <c r="K27" s="33"/>
      <c r="L27" s="33"/>
      <c r="M27" s="194">
        <f>M88</f>
        <v>0</v>
      </c>
      <c r="N27" s="194"/>
      <c r="O27" s="194"/>
      <c r="P27" s="194"/>
      <c r="Q27" s="33"/>
      <c r="R27" s="34"/>
    </row>
    <row r="28" spans="2:18" s="1" customFormat="1" ht="15">
      <c r="B28" s="32"/>
      <c r="C28" s="33"/>
      <c r="D28" s="33"/>
      <c r="E28" s="29" t="s">
        <v>37</v>
      </c>
      <c r="F28" s="33"/>
      <c r="G28" s="33"/>
      <c r="H28" s="33"/>
      <c r="I28" s="33"/>
      <c r="J28" s="33"/>
      <c r="K28" s="33"/>
      <c r="L28" s="33"/>
      <c r="M28" s="196">
        <f>H88</f>
        <v>0</v>
      </c>
      <c r="N28" s="196"/>
      <c r="O28" s="196"/>
      <c r="P28" s="196"/>
      <c r="Q28" s="33"/>
      <c r="R28" s="34"/>
    </row>
    <row r="29" spans="2:18" s="1" customFormat="1" ht="15">
      <c r="B29" s="32"/>
      <c r="C29" s="33"/>
      <c r="D29" s="33"/>
      <c r="E29" s="29" t="s">
        <v>38</v>
      </c>
      <c r="F29" s="33"/>
      <c r="G29" s="33"/>
      <c r="H29" s="33"/>
      <c r="I29" s="33"/>
      <c r="J29" s="33"/>
      <c r="K29" s="33"/>
      <c r="L29" s="33"/>
      <c r="M29" s="196">
        <f>K88</f>
        <v>0</v>
      </c>
      <c r="N29" s="196"/>
      <c r="O29" s="196"/>
      <c r="P29" s="196"/>
      <c r="Q29" s="33"/>
      <c r="R29" s="34"/>
    </row>
    <row r="30" spans="2:18" s="1" customFormat="1" ht="14.45" customHeight="1">
      <c r="B30" s="32"/>
      <c r="C30" s="33"/>
      <c r="D30" s="31" t="s">
        <v>102</v>
      </c>
      <c r="E30" s="33"/>
      <c r="F30" s="33"/>
      <c r="G30" s="33"/>
      <c r="H30" s="33"/>
      <c r="I30" s="33"/>
      <c r="J30" s="33"/>
      <c r="K30" s="33"/>
      <c r="L30" s="33"/>
      <c r="M30" s="194">
        <f>M101</f>
        <v>0</v>
      </c>
      <c r="N30" s="194"/>
      <c r="O30" s="194"/>
      <c r="P30" s="194"/>
      <c r="Q30" s="33"/>
      <c r="R30" s="34"/>
    </row>
    <row r="31" spans="2:18" s="1" customFormat="1" ht="6.95" customHeight="1"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4"/>
    </row>
    <row r="32" spans="2:18" s="1" customFormat="1" ht="25.35" customHeight="1">
      <c r="B32" s="32"/>
      <c r="C32" s="33"/>
      <c r="D32" s="101" t="s">
        <v>40</v>
      </c>
      <c r="E32" s="33"/>
      <c r="F32" s="33"/>
      <c r="G32" s="33"/>
      <c r="H32" s="33"/>
      <c r="I32" s="33"/>
      <c r="J32" s="33"/>
      <c r="K32" s="33"/>
      <c r="L32" s="33"/>
      <c r="M32" s="241">
        <f>ROUND(M27+M30,2)</f>
        <v>0</v>
      </c>
      <c r="N32" s="229"/>
      <c r="O32" s="229"/>
      <c r="P32" s="229"/>
      <c r="Q32" s="33"/>
      <c r="R32" s="34"/>
    </row>
    <row r="33" spans="2:18" s="1" customFormat="1" ht="6.95" customHeight="1">
      <c r="B33" s="32"/>
      <c r="C33" s="33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33"/>
      <c r="R33" s="34"/>
    </row>
    <row r="34" spans="2:18" s="1" customFormat="1" ht="14.45" customHeight="1">
      <c r="B34" s="32"/>
      <c r="C34" s="33"/>
      <c r="D34" s="39" t="s">
        <v>41</v>
      </c>
      <c r="E34" s="39" t="s">
        <v>42</v>
      </c>
      <c r="F34" s="40">
        <v>0.21</v>
      </c>
      <c r="G34" s="102" t="s">
        <v>43</v>
      </c>
      <c r="H34" s="238">
        <f>ROUND((SUM(BE101:BE102)+SUM(BE120:BE422)), 2)</f>
        <v>0</v>
      </c>
      <c r="I34" s="229"/>
      <c r="J34" s="229"/>
      <c r="K34" s="33"/>
      <c r="L34" s="33"/>
      <c r="M34" s="238">
        <f>ROUND(ROUND((SUM(BE101:BE102)+SUM(BE120:BE422)), 2)*F34, 2)</f>
        <v>0</v>
      </c>
      <c r="N34" s="229"/>
      <c r="O34" s="229"/>
      <c r="P34" s="229"/>
      <c r="Q34" s="33"/>
      <c r="R34" s="34"/>
    </row>
    <row r="35" spans="2:18" s="1" customFormat="1" ht="14.45" customHeight="1">
      <c r="B35" s="32"/>
      <c r="C35" s="33"/>
      <c r="D35" s="33"/>
      <c r="E35" s="39" t="s">
        <v>44</v>
      </c>
      <c r="F35" s="40">
        <v>0.15</v>
      </c>
      <c r="G35" s="102" t="s">
        <v>43</v>
      </c>
      <c r="H35" s="238">
        <f>ROUND((SUM(BF101:BF102)+SUM(BF120:BF422)), 2)</f>
        <v>0</v>
      </c>
      <c r="I35" s="229"/>
      <c r="J35" s="229"/>
      <c r="K35" s="33"/>
      <c r="L35" s="33"/>
      <c r="M35" s="238">
        <f>ROUND(ROUND((SUM(BF101:BF102)+SUM(BF120:BF422)), 2)*F35, 2)</f>
        <v>0</v>
      </c>
      <c r="N35" s="229"/>
      <c r="O35" s="229"/>
      <c r="P35" s="229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45</v>
      </c>
      <c r="F36" s="40">
        <v>0.21</v>
      </c>
      <c r="G36" s="102" t="s">
        <v>43</v>
      </c>
      <c r="H36" s="238">
        <f>ROUND((SUM(BG101:BG102)+SUM(BG120:BG422)), 2)</f>
        <v>0</v>
      </c>
      <c r="I36" s="229"/>
      <c r="J36" s="229"/>
      <c r="K36" s="33"/>
      <c r="L36" s="33"/>
      <c r="M36" s="238">
        <v>0</v>
      </c>
      <c r="N36" s="229"/>
      <c r="O36" s="229"/>
      <c r="P36" s="229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46</v>
      </c>
      <c r="F37" s="40">
        <v>0.15</v>
      </c>
      <c r="G37" s="102" t="s">
        <v>43</v>
      </c>
      <c r="H37" s="238">
        <f>ROUND((SUM(BH101:BH102)+SUM(BH120:BH422)), 2)</f>
        <v>0</v>
      </c>
      <c r="I37" s="229"/>
      <c r="J37" s="229"/>
      <c r="K37" s="33"/>
      <c r="L37" s="33"/>
      <c r="M37" s="238">
        <v>0</v>
      </c>
      <c r="N37" s="229"/>
      <c r="O37" s="229"/>
      <c r="P37" s="229"/>
      <c r="Q37" s="33"/>
      <c r="R37" s="34"/>
    </row>
    <row r="38" spans="2:18" s="1" customFormat="1" ht="14.45" hidden="1" customHeight="1">
      <c r="B38" s="32"/>
      <c r="C38" s="33"/>
      <c r="D38" s="33"/>
      <c r="E38" s="39" t="s">
        <v>47</v>
      </c>
      <c r="F38" s="40">
        <v>0</v>
      </c>
      <c r="G38" s="102" t="s">
        <v>43</v>
      </c>
      <c r="H38" s="238">
        <f>ROUND((SUM(BI101:BI102)+SUM(BI120:BI422)), 2)</f>
        <v>0</v>
      </c>
      <c r="I38" s="229"/>
      <c r="J38" s="229"/>
      <c r="K38" s="33"/>
      <c r="L38" s="33"/>
      <c r="M38" s="238">
        <v>0</v>
      </c>
      <c r="N38" s="229"/>
      <c r="O38" s="229"/>
      <c r="P38" s="229"/>
      <c r="Q38" s="33"/>
      <c r="R38" s="34"/>
    </row>
    <row r="39" spans="2:18" s="1" customFormat="1" ht="6.9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25.35" customHeight="1">
      <c r="B40" s="32"/>
      <c r="C40" s="98"/>
      <c r="D40" s="104" t="s">
        <v>48</v>
      </c>
      <c r="E40" s="72"/>
      <c r="F40" s="72"/>
      <c r="G40" s="105" t="s">
        <v>49</v>
      </c>
      <c r="H40" s="106" t="s">
        <v>50</v>
      </c>
      <c r="I40" s="72"/>
      <c r="J40" s="72"/>
      <c r="K40" s="72"/>
      <c r="L40" s="239">
        <f>SUM(M32:M38)</f>
        <v>0</v>
      </c>
      <c r="M40" s="239"/>
      <c r="N40" s="239"/>
      <c r="O40" s="239"/>
      <c r="P40" s="240"/>
      <c r="Q40" s="98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s="1" customFormat="1" ht="14.45" customHeight="1">
      <c r="B42" s="32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4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2"/>
      <c r="C50" s="33"/>
      <c r="D50" s="47" t="s">
        <v>51</v>
      </c>
      <c r="E50" s="48"/>
      <c r="F50" s="48"/>
      <c r="G50" s="48"/>
      <c r="H50" s="49"/>
      <c r="I50" s="33"/>
      <c r="J50" s="47" t="s">
        <v>52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>
      <c r="B59" s="32"/>
      <c r="C59" s="33"/>
      <c r="D59" s="52" t="s">
        <v>53</v>
      </c>
      <c r="E59" s="53"/>
      <c r="F59" s="53"/>
      <c r="G59" s="54" t="s">
        <v>54</v>
      </c>
      <c r="H59" s="55"/>
      <c r="I59" s="33"/>
      <c r="J59" s="52" t="s">
        <v>53</v>
      </c>
      <c r="K59" s="53"/>
      <c r="L59" s="53"/>
      <c r="M59" s="53"/>
      <c r="N59" s="54" t="s">
        <v>54</v>
      </c>
      <c r="O59" s="53"/>
      <c r="P59" s="55"/>
      <c r="Q59" s="33"/>
      <c r="R59" s="34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2"/>
      <c r="C61" s="33"/>
      <c r="D61" s="47" t="s">
        <v>55</v>
      </c>
      <c r="E61" s="48"/>
      <c r="F61" s="48"/>
      <c r="G61" s="48"/>
      <c r="H61" s="49"/>
      <c r="I61" s="33"/>
      <c r="J61" s="47" t="s">
        <v>56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>
      <c r="B70" s="32"/>
      <c r="C70" s="33"/>
      <c r="D70" s="52" t="s">
        <v>53</v>
      </c>
      <c r="E70" s="53"/>
      <c r="F70" s="53"/>
      <c r="G70" s="54" t="s">
        <v>54</v>
      </c>
      <c r="H70" s="55"/>
      <c r="I70" s="33"/>
      <c r="J70" s="52" t="s">
        <v>53</v>
      </c>
      <c r="K70" s="53"/>
      <c r="L70" s="53"/>
      <c r="M70" s="53"/>
      <c r="N70" s="54" t="s">
        <v>54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78" t="s">
        <v>103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18</v>
      </c>
      <c r="D78" s="33"/>
      <c r="E78" s="33"/>
      <c r="F78" s="230" t="str">
        <f>F6</f>
        <v>Stavební úpravy - změna zdroje tepla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33"/>
      <c r="R78" s="34"/>
    </row>
    <row r="79" spans="2:18" s="1" customFormat="1" ht="36.950000000000003" customHeight="1">
      <c r="B79" s="32"/>
      <c r="C79" s="66" t="s">
        <v>99</v>
      </c>
      <c r="D79" s="33"/>
      <c r="E79" s="33"/>
      <c r="F79" s="180" t="str">
        <f>F7</f>
        <v>18ZK039 - Stavební úpravy - změna zdroje tepla - VYTÁPĚNÍ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Q79" s="33"/>
      <c r="R79" s="34"/>
    </row>
    <row r="80" spans="2:18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>
      <c r="B81" s="32"/>
      <c r="C81" s="29" t="s">
        <v>22</v>
      </c>
      <c r="D81" s="33"/>
      <c r="E81" s="33"/>
      <c r="F81" s="27" t="str">
        <f>F9</f>
        <v>Oselce</v>
      </c>
      <c r="G81" s="33"/>
      <c r="H81" s="33"/>
      <c r="I81" s="33"/>
      <c r="J81" s="33"/>
      <c r="K81" s="29" t="s">
        <v>24</v>
      </c>
      <c r="L81" s="33"/>
      <c r="M81" s="232" t="str">
        <f>IF(O9="","",O9)</f>
        <v>13.12.2018</v>
      </c>
      <c r="N81" s="232"/>
      <c r="O81" s="232"/>
      <c r="P81" s="232"/>
      <c r="Q81" s="33"/>
      <c r="R81" s="34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5">
      <c r="B83" s="32"/>
      <c r="C83" s="29" t="s">
        <v>26</v>
      </c>
      <c r="D83" s="33"/>
      <c r="E83" s="33"/>
      <c r="F83" s="27" t="str">
        <f>E12</f>
        <v>SŠ a ZŠ Oselce</v>
      </c>
      <c r="G83" s="33"/>
      <c r="H83" s="33"/>
      <c r="I83" s="33"/>
      <c r="J83" s="33"/>
      <c r="K83" s="29" t="s">
        <v>32</v>
      </c>
      <c r="L83" s="33"/>
      <c r="M83" s="201" t="str">
        <f>E18</f>
        <v>Ing. Jiří Kojzar</v>
      </c>
      <c r="N83" s="201"/>
      <c r="O83" s="201"/>
      <c r="P83" s="201"/>
      <c r="Q83" s="201"/>
      <c r="R83" s="34"/>
    </row>
    <row r="84" spans="2:47" s="1" customFormat="1" ht="14.45" customHeight="1">
      <c r="B84" s="32"/>
      <c r="C84" s="29" t="s">
        <v>30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34</v>
      </c>
      <c r="L84" s="33"/>
      <c r="M84" s="201" t="str">
        <f>E21</f>
        <v>Ing. Jiří Kojzar</v>
      </c>
      <c r="N84" s="201"/>
      <c r="O84" s="201"/>
      <c r="P84" s="201"/>
      <c r="Q84" s="201"/>
      <c r="R84" s="34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>
      <c r="B86" s="32"/>
      <c r="C86" s="235" t="s">
        <v>104</v>
      </c>
      <c r="D86" s="236"/>
      <c r="E86" s="236"/>
      <c r="F86" s="236"/>
      <c r="G86" s="236"/>
      <c r="H86" s="235" t="s">
        <v>105</v>
      </c>
      <c r="I86" s="237"/>
      <c r="J86" s="237"/>
      <c r="K86" s="235" t="s">
        <v>106</v>
      </c>
      <c r="L86" s="236"/>
      <c r="M86" s="235" t="s">
        <v>107</v>
      </c>
      <c r="N86" s="236"/>
      <c r="O86" s="236"/>
      <c r="P86" s="236"/>
      <c r="Q86" s="236"/>
      <c r="R86" s="34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>
      <c r="B88" s="32"/>
      <c r="C88" s="107" t="s">
        <v>108</v>
      </c>
      <c r="D88" s="33"/>
      <c r="E88" s="33"/>
      <c r="F88" s="33"/>
      <c r="G88" s="33"/>
      <c r="H88" s="166">
        <f>W120</f>
        <v>0</v>
      </c>
      <c r="I88" s="229"/>
      <c r="J88" s="229"/>
      <c r="K88" s="166">
        <f>X120</f>
        <v>0</v>
      </c>
      <c r="L88" s="229"/>
      <c r="M88" s="166">
        <f>M120</f>
        <v>0</v>
      </c>
      <c r="N88" s="227"/>
      <c r="O88" s="227"/>
      <c r="P88" s="227"/>
      <c r="Q88" s="227"/>
      <c r="R88" s="34"/>
      <c r="AU88" s="18" t="s">
        <v>109</v>
      </c>
    </row>
    <row r="89" spans="2:47" s="6" customFormat="1" ht="24.95" customHeight="1">
      <c r="B89" s="108"/>
      <c r="C89" s="109"/>
      <c r="D89" s="110" t="s">
        <v>110</v>
      </c>
      <c r="E89" s="109"/>
      <c r="F89" s="109"/>
      <c r="G89" s="109"/>
      <c r="H89" s="210">
        <f>W121</f>
        <v>0</v>
      </c>
      <c r="I89" s="226"/>
      <c r="J89" s="226"/>
      <c r="K89" s="210">
        <f>X121</f>
        <v>0</v>
      </c>
      <c r="L89" s="226"/>
      <c r="M89" s="210">
        <f>M121</f>
        <v>0</v>
      </c>
      <c r="N89" s="226"/>
      <c r="O89" s="226"/>
      <c r="P89" s="226"/>
      <c r="Q89" s="226"/>
      <c r="R89" s="111"/>
    </row>
    <row r="90" spans="2:47" s="7" customFormat="1" ht="19.899999999999999" customHeight="1">
      <c r="B90" s="112"/>
      <c r="C90" s="113"/>
      <c r="D90" s="114" t="s">
        <v>111</v>
      </c>
      <c r="E90" s="113"/>
      <c r="F90" s="113"/>
      <c r="G90" s="113"/>
      <c r="H90" s="233">
        <f>W122</f>
        <v>0</v>
      </c>
      <c r="I90" s="234"/>
      <c r="J90" s="234"/>
      <c r="K90" s="233">
        <f>X122</f>
        <v>0</v>
      </c>
      <c r="L90" s="234"/>
      <c r="M90" s="233">
        <f>M122</f>
        <v>0</v>
      </c>
      <c r="N90" s="234"/>
      <c r="O90" s="234"/>
      <c r="P90" s="234"/>
      <c r="Q90" s="234"/>
      <c r="R90" s="115"/>
    </row>
    <row r="91" spans="2:47" s="7" customFormat="1" ht="19.899999999999999" customHeight="1">
      <c r="B91" s="112"/>
      <c r="C91" s="113"/>
      <c r="D91" s="114" t="s">
        <v>112</v>
      </c>
      <c r="E91" s="113"/>
      <c r="F91" s="113"/>
      <c r="G91" s="113"/>
      <c r="H91" s="233">
        <f>W146</f>
        <v>0</v>
      </c>
      <c r="I91" s="234"/>
      <c r="J91" s="234"/>
      <c r="K91" s="233">
        <f>X146</f>
        <v>0</v>
      </c>
      <c r="L91" s="234"/>
      <c r="M91" s="233">
        <f>M146</f>
        <v>0</v>
      </c>
      <c r="N91" s="234"/>
      <c r="O91" s="234"/>
      <c r="P91" s="234"/>
      <c r="Q91" s="234"/>
      <c r="R91" s="115"/>
    </row>
    <row r="92" spans="2:47" s="7" customFormat="1" ht="19.899999999999999" customHeight="1">
      <c r="B92" s="112"/>
      <c r="C92" s="113"/>
      <c r="D92" s="114" t="s">
        <v>113</v>
      </c>
      <c r="E92" s="113"/>
      <c r="F92" s="113"/>
      <c r="G92" s="113"/>
      <c r="H92" s="233">
        <f>W178</f>
        <v>0</v>
      </c>
      <c r="I92" s="234"/>
      <c r="J92" s="234"/>
      <c r="K92" s="233">
        <f>X178</f>
        <v>0</v>
      </c>
      <c r="L92" s="234"/>
      <c r="M92" s="233">
        <f>M178</f>
        <v>0</v>
      </c>
      <c r="N92" s="234"/>
      <c r="O92" s="234"/>
      <c r="P92" s="234"/>
      <c r="Q92" s="234"/>
      <c r="R92" s="115"/>
    </row>
    <row r="93" spans="2:47" s="7" customFormat="1" ht="19.899999999999999" customHeight="1">
      <c r="B93" s="112"/>
      <c r="C93" s="113"/>
      <c r="D93" s="114" t="s">
        <v>114</v>
      </c>
      <c r="E93" s="113"/>
      <c r="F93" s="113"/>
      <c r="G93" s="113"/>
      <c r="H93" s="233">
        <f>W231</f>
        <v>0</v>
      </c>
      <c r="I93" s="234"/>
      <c r="J93" s="234"/>
      <c r="K93" s="233">
        <f>X231</f>
        <v>0</v>
      </c>
      <c r="L93" s="234"/>
      <c r="M93" s="233">
        <f>M231</f>
        <v>0</v>
      </c>
      <c r="N93" s="234"/>
      <c r="O93" s="234"/>
      <c r="P93" s="234"/>
      <c r="Q93" s="234"/>
      <c r="R93" s="115"/>
    </row>
    <row r="94" spans="2:47" s="7" customFormat="1" ht="19.899999999999999" customHeight="1">
      <c r="B94" s="112"/>
      <c r="C94" s="113"/>
      <c r="D94" s="114" t="s">
        <v>115</v>
      </c>
      <c r="E94" s="113"/>
      <c r="F94" s="113"/>
      <c r="G94" s="113"/>
      <c r="H94" s="233">
        <f>W267</f>
        <v>0</v>
      </c>
      <c r="I94" s="234"/>
      <c r="J94" s="234"/>
      <c r="K94" s="233">
        <f>X267</f>
        <v>0</v>
      </c>
      <c r="L94" s="234"/>
      <c r="M94" s="233">
        <f>M267</f>
        <v>0</v>
      </c>
      <c r="N94" s="234"/>
      <c r="O94" s="234"/>
      <c r="P94" s="234"/>
      <c r="Q94" s="234"/>
      <c r="R94" s="115"/>
    </row>
    <row r="95" spans="2:47" s="7" customFormat="1" ht="19.899999999999999" customHeight="1">
      <c r="B95" s="112"/>
      <c r="C95" s="113"/>
      <c r="D95" s="114" t="s">
        <v>116</v>
      </c>
      <c r="E95" s="113"/>
      <c r="F95" s="113"/>
      <c r="G95" s="113"/>
      <c r="H95" s="233">
        <f>W366</f>
        <v>0</v>
      </c>
      <c r="I95" s="234"/>
      <c r="J95" s="234"/>
      <c r="K95" s="233">
        <f>X366</f>
        <v>0</v>
      </c>
      <c r="L95" s="234"/>
      <c r="M95" s="233">
        <f>M366</f>
        <v>0</v>
      </c>
      <c r="N95" s="234"/>
      <c r="O95" s="234"/>
      <c r="P95" s="234"/>
      <c r="Q95" s="234"/>
      <c r="R95" s="115"/>
    </row>
    <row r="96" spans="2:47" s="7" customFormat="1" ht="19.899999999999999" customHeight="1">
      <c r="B96" s="112"/>
      <c r="C96" s="113"/>
      <c r="D96" s="114" t="s">
        <v>117</v>
      </c>
      <c r="E96" s="113"/>
      <c r="F96" s="113"/>
      <c r="G96" s="113"/>
      <c r="H96" s="233">
        <f>W390</f>
        <v>0</v>
      </c>
      <c r="I96" s="234"/>
      <c r="J96" s="234"/>
      <c r="K96" s="233">
        <f>X390</f>
        <v>0</v>
      </c>
      <c r="L96" s="234"/>
      <c r="M96" s="233">
        <f>M390</f>
        <v>0</v>
      </c>
      <c r="N96" s="234"/>
      <c r="O96" s="234"/>
      <c r="P96" s="234"/>
      <c r="Q96" s="234"/>
      <c r="R96" s="115"/>
    </row>
    <row r="97" spans="2:21" s="7" customFormat="1" ht="19.899999999999999" customHeight="1">
      <c r="B97" s="112"/>
      <c r="C97" s="113"/>
      <c r="D97" s="114" t="s">
        <v>118</v>
      </c>
      <c r="E97" s="113"/>
      <c r="F97" s="113"/>
      <c r="G97" s="113"/>
      <c r="H97" s="233">
        <f>W397</f>
        <v>0</v>
      </c>
      <c r="I97" s="234"/>
      <c r="J97" s="234"/>
      <c r="K97" s="233">
        <f>X397</f>
        <v>0</v>
      </c>
      <c r="L97" s="234"/>
      <c r="M97" s="233">
        <f>M397</f>
        <v>0</v>
      </c>
      <c r="N97" s="234"/>
      <c r="O97" s="234"/>
      <c r="P97" s="234"/>
      <c r="Q97" s="234"/>
      <c r="R97" s="115"/>
    </row>
    <row r="98" spans="2:21" s="7" customFormat="1" ht="19.899999999999999" customHeight="1">
      <c r="B98" s="112"/>
      <c r="C98" s="113"/>
      <c r="D98" s="114" t="s">
        <v>119</v>
      </c>
      <c r="E98" s="113"/>
      <c r="F98" s="113"/>
      <c r="G98" s="113"/>
      <c r="H98" s="233">
        <f>W402</f>
        <v>0</v>
      </c>
      <c r="I98" s="234"/>
      <c r="J98" s="234"/>
      <c r="K98" s="233">
        <f>X402</f>
        <v>0</v>
      </c>
      <c r="L98" s="234"/>
      <c r="M98" s="233">
        <f>M402</f>
        <v>0</v>
      </c>
      <c r="N98" s="234"/>
      <c r="O98" s="234"/>
      <c r="P98" s="234"/>
      <c r="Q98" s="234"/>
      <c r="R98" s="115"/>
    </row>
    <row r="99" spans="2:21" s="6" customFormat="1" ht="24.95" customHeight="1">
      <c r="B99" s="108"/>
      <c r="C99" s="109"/>
      <c r="D99" s="110" t="s">
        <v>120</v>
      </c>
      <c r="E99" s="109"/>
      <c r="F99" s="109"/>
      <c r="G99" s="109"/>
      <c r="H99" s="210">
        <f>W414</f>
        <v>0</v>
      </c>
      <c r="I99" s="226"/>
      <c r="J99" s="226"/>
      <c r="K99" s="210">
        <f>X414</f>
        <v>0</v>
      </c>
      <c r="L99" s="226"/>
      <c r="M99" s="210">
        <f>M414</f>
        <v>0</v>
      </c>
      <c r="N99" s="226"/>
      <c r="O99" s="226"/>
      <c r="P99" s="226"/>
      <c r="Q99" s="226"/>
      <c r="R99" s="111"/>
    </row>
    <row r="100" spans="2:21" s="1" customFormat="1" ht="21.75" customHeight="1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</row>
    <row r="101" spans="2:21" s="1" customFormat="1" ht="29.25" customHeight="1">
      <c r="B101" s="32"/>
      <c r="C101" s="107" t="s">
        <v>121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227">
        <v>0</v>
      </c>
      <c r="N101" s="228"/>
      <c r="O101" s="228"/>
      <c r="P101" s="228"/>
      <c r="Q101" s="228"/>
      <c r="R101" s="34"/>
      <c r="T101" s="116"/>
      <c r="U101" s="117" t="s">
        <v>41</v>
      </c>
    </row>
    <row r="102" spans="2:21" s="1" customFormat="1" ht="18" customHeight="1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21" s="1" customFormat="1" ht="29.25" customHeight="1">
      <c r="B103" s="32"/>
      <c r="C103" s="97" t="s">
        <v>91</v>
      </c>
      <c r="D103" s="98"/>
      <c r="E103" s="98"/>
      <c r="F103" s="98"/>
      <c r="G103" s="98"/>
      <c r="H103" s="98"/>
      <c r="I103" s="98"/>
      <c r="J103" s="98"/>
      <c r="K103" s="98"/>
      <c r="L103" s="167">
        <f>ROUND(SUM(M88+M101),2)</f>
        <v>0</v>
      </c>
      <c r="M103" s="167"/>
      <c r="N103" s="167"/>
      <c r="O103" s="167"/>
      <c r="P103" s="167"/>
      <c r="Q103" s="167"/>
      <c r="R103" s="34"/>
    </row>
    <row r="104" spans="2:21" s="1" customFormat="1" ht="6.95" customHeight="1"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8"/>
    </row>
    <row r="108" spans="2:21" s="1" customFormat="1" ht="6.95" customHeight="1"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1"/>
    </row>
    <row r="109" spans="2:21" s="1" customFormat="1" ht="36.950000000000003" customHeight="1">
      <c r="B109" s="32"/>
      <c r="C109" s="178" t="s">
        <v>122</v>
      </c>
      <c r="D109" s="229"/>
      <c r="E109" s="229"/>
      <c r="F109" s="229"/>
      <c r="G109" s="229"/>
      <c r="H109" s="229"/>
      <c r="I109" s="229"/>
      <c r="J109" s="229"/>
      <c r="K109" s="229"/>
      <c r="L109" s="229"/>
      <c r="M109" s="229"/>
      <c r="N109" s="229"/>
      <c r="O109" s="229"/>
      <c r="P109" s="229"/>
      <c r="Q109" s="229"/>
      <c r="R109" s="34"/>
    </row>
    <row r="110" spans="2:21" s="1" customFormat="1" ht="6.95" customHeight="1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21" s="1" customFormat="1" ht="30" customHeight="1">
      <c r="B111" s="32"/>
      <c r="C111" s="29" t="s">
        <v>18</v>
      </c>
      <c r="D111" s="33"/>
      <c r="E111" s="33"/>
      <c r="F111" s="230" t="str">
        <f>F6</f>
        <v>Stavební úpravy - změna zdroje tepla</v>
      </c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33"/>
      <c r="R111" s="34"/>
    </row>
    <row r="112" spans="2:21" s="1" customFormat="1" ht="36.950000000000003" customHeight="1">
      <c r="B112" s="32"/>
      <c r="C112" s="66" t="s">
        <v>99</v>
      </c>
      <c r="D112" s="33"/>
      <c r="E112" s="33"/>
      <c r="F112" s="180" t="str">
        <f>F7</f>
        <v>18ZK039 - Stavební úpravy - změna zdroje tepla - VYTÁPĚNÍ</v>
      </c>
      <c r="G112" s="229"/>
      <c r="H112" s="229"/>
      <c r="I112" s="229"/>
      <c r="J112" s="229"/>
      <c r="K112" s="229"/>
      <c r="L112" s="229"/>
      <c r="M112" s="229"/>
      <c r="N112" s="229"/>
      <c r="O112" s="229"/>
      <c r="P112" s="229"/>
      <c r="Q112" s="33"/>
      <c r="R112" s="34"/>
    </row>
    <row r="113" spans="2:65" s="1" customFormat="1" ht="6.95" customHeight="1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1" customFormat="1" ht="18" customHeight="1">
      <c r="B114" s="32"/>
      <c r="C114" s="29" t="s">
        <v>22</v>
      </c>
      <c r="D114" s="33"/>
      <c r="E114" s="33"/>
      <c r="F114" s="27" t="str">
        <f>F9</f>
        <v>Oselce</v>
      </c>
      <c r="G114" s="33"/>
      <c r="H114" s="33"/>
      <c r="I114" s="33"/>
      <c r="J114" s="33"/>
      <c r="K114" s="29" t="s">
        <v>24</v>
      </c>
      <c r="L114" s="33"/>
      <c r="M114" s="232" t="str">
        <f>IF(O9="","",O9)</f>
        <v>13.12.2018</v>
      </c>
      <c r="N114" s="232"/>
      <c r="O114" s="232"/>
      <c r="P114" s="232"/>
      <c r="Q114" s="33"/>
      <c r="R114" s="34"/>
    </row>
    <row r="115" spans="2:65" s="1" customFormat="1" ht="6.95" customHeight="1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4"/>
    </row>
    <row r="116" spans="2:65" s="1" customFormat="1" ht="15">
      <c r="B116" s="32"/>
      <c r="C116" s="29" t="s">
        <v>26</v>
      </c>
      <c r="D116" s="33"/>
      <c r="E116" s="33"/>
      <c r="F116" s="27" t="str">
        <f>E12</f>
        <v>SŠ a ZŠ Oselce</v>
      </c>
      <c r="G116" s="33"/>
      <c r="H116" s="33"/>
      <c r="I116" s="33"/>
      <c r="J116" s="33"/>
      <c r="K116" s="29" t="s">
        <v>32</v>
      </c>
      <c r="L116" s="33"/>
      <c r="M116" s="201" t="str">
        <f>E18</f>
        <v>Ing. Jiří Kojzar</v>
      </c>
      <c r="N116" s="201"/>
      <c r="O116" s="201"/>
      <c r="P116" s="201"/>
      <c r="Q116" s="201"/>
      <c r="R116" s="34"/>
    </row>
    <row r="117" spans="2:65" s="1" customFormat="1" ht="14.45" customHeight="1">
      <c r="B117" s="32"/>
      <c r="C117" s="29" t="s">
        <v>30</v>
      </c>
      <c r="D117" s="33"/>
      <c r="E117" s="33"/>
      <c r="F117" s="27" t="str">
        <f>IF(E15="","",E15)</f>
        <v xml:space="preserve"> </v>
      </c>
      <c r="G117" s="33"/>
      <c r="H117" s="33"/>
      <c r="I117" s="33"/>
      <c r="J117" s="33"/>
      <c r="K117" s="29" t="s">
        <v>34</v>
      </c>
      <c r="L117" s="33"/>
      <c r="M117" s="201" t="str">
        <f>E21</f>
        <v>Ing. Jiří Kojzar</v>
      </c>
      <c r="N117" s="201"/>
      <c r="O117" s="201"/>
      <c r="P117" s="201"/>
      <c r="Q117" s="201"/>
      <c r="R117" s="34"/>
    </row>
    <row r="118" spans="2:65" s="1" customFormat="1" ht="10.35" customHeight="1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4"/>
    </row>
    <row r="119" spans="2:65" s="8" customFormat="1" ht="29.25" customHeight="1">
      <c r="B119" s="118"/>
      <c r="C119" s="119" t="s">
        <v>123</v>
      </c>
      <c r="D119" s="120" t="s">
        <v>124</v>
      </c>
      <c r="E119" s="120" t="s">
        <v>59</v>
      </c>
      <c r="F119" s="224" t="s">
        <v>125</v>
      </c>
      <c r="G119" s="224"/>
      <c r="H119" s="224"/>
      <c r="I119" s="224"/>
      <c r="J119" s="120" t="s">
        <v>126</v>
      </c>
      <c r="K119" s="120" t="s">
        <v>127</v>
      </c>
      <c r="L119" s="120" t="s">
        <v>128</v>
      </c>
      <c r="M119" s="224" t="s">
        <v>129</v>
      </c>
      <c r="N119" s="224"/>
      <c r="O119" s="224"/>
      <c r="P119" s="224" t="s">
        <v>107</v>
      </c>
      <c r="Q119" s="225"/>
      <c r="R119" s="121"/>
      <c r="T119" s="73" t="s">
        <v>130</v>
      </c>
      <c r="U119" s="74" t="s">
        <v>41</v>
      </c>
      <c r="V119" s="74" t="s">
        <v>131</v>
      </c>
      <c r="W119" s="74" t="s">
        <v>132</v>
      </c>
      <c r="X119" s="74" t="s">
        <v>133</v>
      </c>
      <c r="Y119" s="74" t="s">
        <v>134</v>
      </c>
      <c r="Z119" s="74" t="s">
        <v>135</v>
      </c>
      <c r="AA119" s="74" t="s">
        <v>136</v>
      </c>
      <c r="AB119" s="74" t="s">
        <v>137</v>
      </c>
      <c r="AC119" s="74" t="s">
        <v>138</v>
      </c>
      <c r="AD119" s="75" t="s">
        <v>139</v>
      </c>
    </row>
    <row r="120" spans="2:65" s="1" customFormat="1" ht="29.25" customHeight="1">
      <c r="B120" s="32"/>
      <c r="C120" s="77" t="s">
        <v>101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207">
        <f>BK120</f>
        <v>0</v>
      </c>
      <c r="N120" s="208"/>
      <c r="O120" s="208"/>
      <c r="P120" s="208"/>
      <c r="Q120" s="208"/>
      <c r="R120" s="34"/>
      <c r="T120" s="76"/>
      <c r="U120" s="48"/>
      <c r="V120" s="48"/>
      <c r="W120" s="122">
        <f>W121+W414</f>
        <v>0</v>
      </c>
      <c r="X120" s="122">
        <f>X121+X414</f>
        <v>0</v>
      </c>
      <c r="Y120" s="48"/>
      <c r="Z120" s="123">
        <f>Z121+Z414</f>
        <v>3031.2787960000001</v>
      </c>
      <c r="AA120" s="48"/>
      <c r="AB120" s="123">
        <f>AB121+AB414</f>
        <v>7.6587350902000004</v>
      </c>
      <c r="AC120" s="48"/>
      <c r="AD120" s="124">
        <f>AD121+AD414</f>
        <v>41.469460000000012</v>
      </c>
      <c r="AT120" s="18" t="s">
        <v>78</v>
      </c>
      <c r="AU120" s="18" t="s">
        <v>109</v>
      </c>
      <c r="BK120" s="125">
        <f>BK121+BK414</f>
        <v>0</v>
      </c>
    </row>
    <row r="121" spans="2:65" s="9" customFormat="1" ht="37.35" customHeight="1">
      <c r="B121" s="126"/>
      <c r="C121" s="127"/>
      <c r="D121" s="128" t="s">
        <v>110</v>
      </c>
      <c r="E121" s="128"/>
      <c r="F121" s="128"/>
      <c r="G121" s="128"/>
      <c r="H121" s="128"/>
      <c r="I121" s="128"/>
      <c r="J121" s="128"/>
      <c r="K121" s="128"/>
      <c r="L121" s="128"/>
      <c r="M121" s="209">
        <f>BK121</f>
        <v>0</v>
      </c>
      <c r="N121" s="210"/>
      <c r="O121" s="210"/>
      <c r="P121" s="210"/>
      <c r="Q121" s="210"/>
      <c r="R121" s="129"/>
      <c r="T121" s="130"/>
      <c r="U121" s="127"/>
      <c r="V121" s="127"/>
      <c r="W121" s="131">
        <f>W122+W146+W178+W231+W267+W366+W390+W397+W402</f>
        <v>0</v>
      </c>
      <c r="X121" s="131">
        <f>X122+X146+X178+X231+X267+X366+X390+X397+X402</f>
        <v>0</v>
      </c>
      <c r="Y121" s="127"/>
      <c r="Z121" s="132">
        <f>Z122+Z146+Z178+Z231+Z267+Z366+Z390+Z397+Z402</f>
        <v>2751.2787960000001</v>
      </c>
      <c r="AA121" s="127"/>
      <c r="AB121" s="132">
        <f>AB122+AB146+AB178+AB231+AB267+AB366+AB390+AB397+AB402</f>
        <v>7.6587350902000004</v>
      </c>
      <c r="AC121" s="127"/>
      <c r="AD121" s="133">
        <f>AD122+AD146+AD178+AD231+AD267+AD366+AD390+AD397+AD402</f>
        <v>41.469460000000012</v>
      </c>
      <c r="AR121" s="134" t="s">
        <v>97</v>
      </c>
      <c r="AT121" s="135" t="s">
        <v>78</v>
      </c>
      <c r="AU121" s="135" t="s">
        <v>79</v>
      </c>
      <c r="AY121" s="134" t="s">
        <v>140</v>
      </c>
      <c r="BK121" s="136">
        <f>BK122+BK146+BK178+BK231+BK267+BK366+BK390+BK397+BK402</f>
        <v>0</v>
      </c>
    </row>
    <row r="122" spans="2:65" s="9" customFormat="1" ht="19.899999999999999" customHeight="1">
      <c r="B122" s="126"/>
      <c r="C122" s="127"/>
      <c r="D122" s="137" t="s">
        <v>111</v>
      </c>
      <c r="E122" s="137"/>
      <c r="F122" s="137"/>
      <c r="G122" s="137"/>
      <c r="H122" s="137"/>
      <c r="I122" s="137"/>
      <c r="J122" s="137"/>
      <c r="K122" s="137"/>
      <c r="L122" s="137"/>
      <c r="M122" s="211">
        <f>BK122</f>
        <v>0</v>
      </c>
      <c r="N122" s="212"/>
      <c r="O122" s="212"/>
      <c r="P122" s="212"/>
      <c r="Q122" s="212"/>
      <c r="R122" s="129"/>
      <c r="T122" s="130"/>
      <c r="U122" s="127"/>
      <c r="V122" s="127"/>
      <c r="W122" s="131">
        <f>SUM(W123:W145)</f>
        <v>0</v>
      </c>
      <c r="X122" s="131">
        <f>SUM(X123:X145)</f>
        <v>0</v>
      </c>
      <c r="Y122" s="127"/>
      <c r="Z122" s="132">
        <f>SUM(Z123:Z145)</f>
        <v>679.30784000000017</v>
      </c>
      <c r="AA122" s="127"/>
      <c r="AB122" s="132">
        <f>SUM(AB123:AB145)</f>
        <v>1.7401100000000003</v>
      </c>
      <c r="AC122" s="127"/>
      <c r="AD122" s="133">
        <f>SUM(AD123:AD145)</f>
        <v>13.427199999999999</v>
      </c>
      <c r="AR122" s="134" t="s">
        <v>97</v>
      </c>
      <c r="AT122" s="135" t="s">
        <v>78</v>
      </c>
      <c r="AU122" s="135" t="s">
        <v>86</v>
      </c>
      <c r="AY122" s="134" t="s">
        <v>140</v>
      </c>
      <c r="BK122" s="136">
        <f>SUM(BK123:BK145)</f>
        <v>0</v>
      </c>
    </row>
    <row r="123" spans="2:65" s="1" customFormat="1" ht="44.25" customHeight="1">
      <c r="B123" s="138"/>
      <c r="C123" s="139" t="s">
        <v>141</v>
      </c>
      <c r="D123" s="139" t="s">
        <v>142</v>
      </c>
      <c r="E123" s="140" t="s">
        <v>143</v>
      </c>
      <c r="F123" s="205" t="s">
        <v>144</v>
      </c>
      <c r="G123" s="205"/>
      <c r="H123" s="205"/>
      <c r="I123" s="205"/>
      <c r="J123" s="141" t="s">
        <v>145</v>
      </c>
      <c r="K123" s="142">
        <v>150</v>
      </c>
      <c r="L123" s="143"/>
      <c r="M123" s="206"/>
      <c r="N123" s="206"/>
      <c r="O123" s="206"/>
      <c r="P123" s="206">
        <f t="shared" ref="P123:P145" si="0">ROUND(V123*K123,2)</f>
        <v>0</v>
      </c>
      <c r="Q123" s="206"/>
      <c r="R123" s="144"/>
      <c r="T123" s="145" t="s">
        <v>5</v>
      </c>
      <c r="U123" s="41" t="s">
        <v>42</v>
      </c>
      <c r="V123" s="103">
        <f t="shared" ref="V123:V145" si="1">L123+M123</f>
        <v>0</v>
      </c>
      <c r="W123" s="103">
        <f t="shared" ref="W123:W145" si="2">ROUND(L123*K123,2)</f>
        <v>0</v>
      </c>
      <c r="X123" s="103">
        <f t="shared" ref="X123:X145" si="3">ROUND(M123*K123,2)</f>
        <v>0</v>
      </c>
      <c r="Y123" s="146">
        <v>0.34200000000000003</v>
      </c>
      <c r="Z123" s="146">
        <f t="shared" ref="Z123:Z145" si="4">Y123*K123</f>
        <v>51.300000000000004</v>
      </c>
      <c r="AA123" s="146">
        <v>0</v>
      </c>
      <c r="AB123" s="146">
        <f t="shared" ref="AB123:AB145" si="5">AA123*K123</f>
        <v>0</v>
      </c>
      <c r="AC123" s="146">
        <v>7.5300000000000002E-3</v>
      </c>
      <c r="AD123" s="147">
        <f t="shared" ref="AD123:AD145" si="6">AC123*K123</f>
        <v>1.1294999999999999</v>
      </c>
      <c r="AR123" s="18" t="s">
        <v>146</v>
      </c>
      <c r="AT123" s="18" t="s">
        <v>142</v>
      </c>
      <c r="AU123" s="18" t="s">
        <v>97</v>
      </c>
      <c r="AY123" s="18" t="s">
        <v>140</v>
      </c>
      <c r="BE123" s="148">
        <f t="shared" ref="BE123:BE145" si="7">IF(U123="základní",P123,0)</f>
        <v>0</v>
      </c>
      <c r="BF123" s="148">
        <f t="shared" ref="BF123:BF145" si="8">IF(U123="snížená",P123,0)</f>
        <v>0</v>
      </c>
      <c r="BG123" s="148">
        <f t="shared" ref="BG123:BG145" si="9">IF(U123="zákl. přenesená",P123,0)</f>
        <v>0</v>
      </c>
      <c r="BH123" s="148">
        <f t="shared" ref="BH123:BH145" si="10">IF(U123="sníž. přenesená",P123,0)</f>
        <v>0</v>
      </c>
      <c r="BI123" s="148">
        <f t="shared" ref="BI123:BI145" si="11">IF(U123="nulová",P123,0)</f>
        <v>0</v>
      </c>
      <c r="BJ123" s="18" t="s">
        <v>86</v>
      </c>
      <c r="BK123" s="148">
        <f t="shared" ref="BK123:BK145" si="12">ROUND(V123*K123,2)</f>
        <v>0</v>
      </c>
      <c r="BL123" s="18" t="s">
        <v>146</v>
      </c>
      <c r="BM123" s="18" t="s">
        <v>147</v>
      </c>
    </row>
    <row r="124" spans="2:65" s="1" customFormat="1" ht="31.5" customHeight="1">
      <c r="B124" s="138"/>
      <c r="C124" s="139" t="s">
        <v>148</v>
      </c>
      <c r="D124" s="139" t="s">
        <v>142</v>
      </c>
      <c r="E124" s="140" t="s">
        <v>149</v>
      </c>
      <c r="F124" s="205" t="s">
        <v>150</v>
      </c>
      <c r="G124" s="205"/>
      <c r="H124" s="205"/>
      <c r="I124" s="205"/>
      <c r="J124" s="141" t="s">
        <v>145</v>
      </c>
      <c r="K124" s="142">
        <v>350</v>
      </c>
      <c r="L124" s="143"/>
      <c r="M124" s="206"/>
      <c r="N124" s="206"/>
      <c r="O124" s="206"/>
      <c r="P124" s="206">
        <f t="shared" si="0"/>
        <v>0</v>
      </c>
      <c r="Q124" s="206"/>
      <c r="R124" s="144"/>
      <c r="T124" s="145" t="s">
        <v>5</v>
      </c>
      <c r="U124" s="41" t="s">
        <v>42</v>
      </c>
      <c r="V124" s="103">
        <f t="shared" si="1"/>
        <v>0</v>
      </c>
      <c r="W124" s="103">
        <f t="shared" si="2"/>
        <v>0</v>
      </c>
      <c r="X124" s="103">
        <f t="shared" si="3"/>
        <v>0</v>
      </c>
      <c r="Y124" s="146">
        <v>0.13800000000000001</v>
      </c>
      <c r="Z124" s="146">
        <f t="shared" si="4"/>
        <v>48.300000000000004</v>
      </c>
      <c r="AA124" s="146">
        <v>0</v>
      </c>
      <c r="AB124" s="146">
        <f t="shared" si="5"/>
        <v>0</v>
      </c>
      <c r="AC124" s="146">
        <v>5.3899999999999998E-3</v>
      </c>
      <c r="AD124" s="147">
        <f t="shared" si="6"/>
        <v>1.8864999999999998</v>
      </c>
      <c r="AR124" s="18" t="s">
        <v>146</v>
      </c>
      <c r="AT124" s="18" t="s">
        <v>142</v>
      </c>
      <c r="AU124" s="18" t="s">
        <v>97</v>
      </c>
      <c r="AY124" s="18" t="s">
        <v>140</v>
      </c>
      <c r="BE124" s="148">
        <f t="shared" si="7"/>
        <v>0</v>
      </c>
      <c r="BF124" s="148">
        <f t="shared" si="8"/>
        <v>0</v>
      </c>
      <c r="BG124" s="148">
        <f t="shared" si="9"/>
        <v>0</v>
      </c>
      <c r="BH124" s="148">
        <f t="shared" si="10"/>
        <v>0</v>
      </c>
      <c r="BI124" s="148">
        <f t="shared" si="11"/>
        <v>0</v>
      </c>
      <c r="BJ124" s="18" t="s">
        <v>86</v>
      </c>
      <c r="BK124" s="148">
        <f t="shared" si="12"/>
        <v>0</v>
      </c>
      <c r="BL124" s="18" t="s">
        <v>146</v>
      </c>
      <c r="BM124" s="18" t="s">
        <v>151</v>
      </c>
    </row>
    <row r="125" spans="2:65" s="1" customFormat="1" ht="31.5" customHeight="1">
      <c r="B125" s="138"/>
      <c r="C125" s="139" t="s">
        <v>152</v>
      </c>
      <c r="D125" s="139" t="s">
        <v>142</v>
      </c>
      <c r="E125" s="140" t="s">
        <v>153</v>
      </c>
      <c r="F125" s="205" t="s">
        <v>154</v>
      </c>
      <c r="G125" s="205"/>
      <c r="H125" s="205"/>
      <c r="I125" s="205"/>
      <c r="J125" s="141" t="s">
        <v>145</v>
      </c>
      <c r="K125" s="142">
        <v>800</v>
      </c>
      <c r="L125" s="143"/>
      <c r="M125" s="206"/>
      <c r="N125" s="206"/>
      <c r="O125" s="206"/>
      <c r="P125" s="206">
        <f t="shared" si="0"/>
        <v>0</v>
      </c>
      <c r="Q125" s="206"/>
      <c r="R125" s="144"/>
      <c r="T125" s="145" t="s">
        <v>5</v>
      </c>
      <c r="U125" s="41" t="s">
        <v>42</v>
      </c>
      <c r="V125" s="103">
        <f t="shared" si="1"/>
        <v>0</v>
      </c>
      <c r="W125" s="103">
        <f t="shared" si="2"/>
        <v>0</v>
      </c>
      <c r="X125" s="103">
        <f t="shared" si="3"/>
        <v>0</v>
      </c>
      <c r="Y125" s="146">
        <v>0.38400000000000001</v>
      </c>
      <c r="Z125" s="146">
        <f t="shared" si="4"/>
        <v>307.2</v>
      </c>
      <c r="AA125" s="146">
        <v>0</v>
      </c>
      <c r="AB125" s="146">
        <f t="shared" si="5"/>
        <v>0</v>
      </c>
      <c r="AC125" s="146">
        <v>1.1299999999999999E-2</v>
      </c>
      <c r="AD125" s="147">
        <f t="shared" si="6"/>
        <v>9.0399999999999991</v>
      </c>
      <c r="AR125" s="18" t="s">
        <v>146</v>
      </c>
      <c r="AT125" s="18" t="s">
        <v>142</v>
      </c>
      <c r="AU125" s="18" t="s">
        <v>97</v>
      </c>
      <c r="AY125" s="18" t="s">
        <v>140</v>
      </c>
      <c r="BE125" s="148">
        <f t="shared" si="7"/>
        <v>0</v>
      </c>
      <c r="BF125" s="148">
        <f t="shared" si="8"/>
        <v>0</v>
      </c>
      <c r="BG125" s="148">
        <f t="shared" si="9"/>
        <v>0</v>
      </c>
      <c r="BH125" s="148">
        <f t="shared" si="10"/>
        <v>0</v>
      </c>
      <c r="BI125" s="148">
        <f t="shared" si="11"/>
        <v>0</v>
      </c>
      <c r="BJ125" s="18" t="s">
        <v>86</v>
      </c>
      <c r="BK125" s="148">
        <f t="shared" si="12"/>
        <v>0</v>
      </c>
      <c r="BL125" s="18" t="s">
        <v>146</v>
      </c>
      <c r="BM125" s="18" t="s">
        <v>155</v>
      </c>
    </row>
    <row r="126" spans="2:65" s="1" customFormat="1" ht="31.5" customHeight="1">
      <c r="B126" s="138"/>
      <c r="C126" s="139" t="s">
        <v>156</v>
      </c>
      <c r="D126" s="139" t="s">
        <v>142</v>
      </c>
      <c r="E126" s="140" t="s">
        <v>157</v>
      </c>
      <c r="F126" s="205" t="s">
        <v>158</v>
      </c>
      <c r="G126" s="205"/>
      <c r="H126" s="205"/>
      <c r="I126" s="205"/>
      <c r="J126" s="141" t="s">
        <v>145</v>
      </c>
      <c r="K126" s="142">
        <v>40</v>
      </c>
      <c r="L126" s="143"/>
      <c r="M126" s="206"/>
      <c r="N126" s="206"/>
      <c r="O126" s="206"/>
      <c r="P126" s="206">
        <f t="shared" si="0"/>
        <v>0</v>
      </c>
      <c r="Q126" s="206"/>
      <c r="R126" s="144"/>
      <c r="T126" s="145" t="s">
        <v>5</v>
      </c>
      <c r="U126" s="41" t="s">
        <v>42</v>
      </c>
      <c r="V126" s="103">
        <f t="shared" si="1"/>
        <v>0</v>
      </c>
      <c r="W126" s="103">
        <f t="shared" si="2"/>
        <v>0</v>
      </c>
      <c r="X126" s="103">
        <f t="shared" si="3"/>
        <v>0</v>
      </c>
      <c r="Y126" s="146">
        <v>0.16800000000000001</v>
      </c>
      <c r="Z126" s="146">
        <f t="shared" si="4"/>
        <v>6.7200000000000006</v>
      </c>
      <c r="AA126" s="146">
        <v>0</v>
      </c>
      <c r="AB126" s="146">
        <f t="shared" si="5"/>
        <v>0</v>
      </c>
      <c r="AC126" s="146">
        <v>5.5300000000000002E-3</v>
      </c>
      <c r="AD126" s="147">
        <f t="shared" si="6"/>
        <v>0.22120000000000001</v>
      </c>
      <c r="AR126" s="18" t="s">
        <v>146</v>
      </c>
      <c r="AT126" s="18" t="s">
        <v>142</v>
      </c>
      <c r="AU126" s="18" t="s">
        <v>97</v>
      </c>
      <c r="AY126" s="18" t="s">
        <v>140</v>
      </c>
      <c r="BE126" s="148">
        <f t="shared" si="7"/>
        <v>0</v>
      </c>
      <c r="BF126" s="148">
        <f t="shared" si="8"/>
        <v>0</v>
      </c>
      <c r="BG126" s="148">
        <f t="shared" si="9"/>
        <v>0</v>
      </c>
      <c r="BH126" s="148">
        <f t="shared" si="10"/>
        <v>0</v>
      </c>
      <c r="BI126" s="148">
        <f t="shared" si="11"/>
        <v>0</v>
      </c>
      <c r="BJ126" s="18" t="s">
        <v>86</v>
      </c>
      <c r="BK126" s="148">
        <f t="shared" si="12"/>
        <v>0</v>
      </c>
      <c r="BL126" s="18" t="s">
        <v>146</v>
      </c>
      <c r="BM126" s="18" t="s">
        <v>159</v>
      </c>
    </row>
    <row r="127" spans="2:65" s="1" customFormat="1" ht="31.5" customHeight="1">
      <c r="B127" s="138"/>
      <c r="C127" s="139" t="s">
        <v>160</v>
      </c>
      <c r="D127" s="139" t="s">
        <v>142</v>
      </c>
      <c r="E127" s="140" t="s">
        <v>161</v>
      </c>
      <c r="F127" s="205" t="s">
        <v>162</v>
      </c>
      <c r="G127" s="205"/>
      <c r="H127" s="205"/>
      <c r="I127" s="205"/>
      <c r="J127" s="141" t="s">
        <v>145</v>
      </c>
      <c r="K127" s="142">
        <v>100</v>
      </c>
      <c r="L127" s="143"/>
      <c r="M127" s="206"/>
      <c r="N127" s="206"/>
      <c r="O127" s="206"/>
      <c r="P127" s="206">
        <f t="shared" si="0"/>
        <v>0</v>
      </c>
      <c r="Q127" s="206"/>
      <c r="R127" s="144"/>
      <c r="T127" s="145" t="s">
        <v>5</v>
      </c>
      <c r="U127" s="41" t="s">
        <v>42</v>
      </c>
      <c r="V127" s="103">
        <f t="shared" si="1"/>
        <v>0</v>
      </c>
      <c r="W127" s="103">
        <f t="shared" si="2"/>
        <v>0</v>
      </c>
      <c r="X127" s="103">
        <f t="shared" si="3"/>
        <v>0</v>
      </c>
      <c r="Y127" s="146">
        <v>0.45400000000000001</v>
      </c>
      <c r="Z127" s="146">
        <f t="shared" si="4"/>
        <v>45.4</v>
      </c>
      <c r="AA127" s="146">
        <v>0</v>
      </c>
      <c r="AB127" s="146">
        <f t="shared" si="5"/>
        <v>0</v>
      </c>
      <c r="AC127" s="146">
        <v>1.15E-2</v>
      </c>
      <c r="AD127" s="147">
        <f t="shared" si="6"/>
        <v>1.1499999999999999</v>
      </c>
      <c r="AR127" s="18" t="s">
        <v>146</v>
      </c>
      <c r="AT127" s="18" t="s">
        <v>142</v>
      </c>
      <c r="AU127" s="18" t="s">
        <v>97</v>
      </c>
      <c r="AY127" s="18" t="s">
        <v>140</v>
      </c>
      <c r="BE127" s="148">
        <f t="shared" si="7"/>
        <v>0</v>
      </c>
      <c r="BF127" s="148">
        <f t="shared" si="8"/>
        <v>0</v>
      </c>
      <c r="BG127" s="148">
        <f t="shared" si="9"/>
        <v>0</v>
      </c>
      <c r="BH127" s="148">
        <f t="shared" si="10"/>
        <v>0</v>
      </c>
      <c r="BI127" s="148">
        <f t="shared" si="11"/>
        <v>0</v>
      </c>
      <c r="BJ127" s="18" t="s">
        <v>86</v>
      </c>
      <c r="BK127" s="148">
        <f t="shared" si="12"/>
        <v>0</v>
      </c>
      <c r="BL127" s="18" t="s">
        <v>146</v>
      </c>
      <c r="BM127" s="18" t="s">
        <v>163</v>
      </c>
    </row>
    <row r="128" spans="2:65" s="1" customFormat="1" ht="44.25" customHeight="1">
      <c r="B128" s="138"/>
      <c r="C128" s="139" t="s">
        <v>164</v>
      </c>
      <c r="D128" s="139" t="s">
        <v>142</v>
      </c>
      <c r="E128" s="140" t="s">
        <v>165</v>
      </c>
      <c r="F128" s="205" t="s">
        <v>166</v>
      </c>
      <c r="G128" s="205"/>
      <c r="H128" s="205"/>
      <c r="I128" s="205"/>
      <c r="J128" s="141" t="s">
        <v>145</v>
      </c>
      <c r="K128" s="142">
        <v>1200</v>
      </c>
      <c r="L128" s="143"/>
      <c r="M128" s="206"/>
      <c r="N128" s="206"/>
      <c r="O128" s="206"/>
      <c r="P128" s="206">
        <f t="shared" si="0"/>
        <v>0</v>
      </c>
      <c r="Q128" s="206"/>
      <c r="R128" s="144"/>
      <c r="T128" s="145" t="s">
        <v>5</v>
      </c>
      <c r="U128" s="41" t="s">
        <v>42</v>
      </c>
      <c r="V128" s="103">
        <f t="shared" si="1"/>
        <v>0</v>
      </c>
      <c r="W128" s="103">
        <f t="shared" si="2"/>
        <v>0</v>
      </c>
      <c r="X128" s="103">
        <f t="shared" si="3"/>
        <v>0</v>
      </c>
      <c r="Y128" s="146">
        <v>0.13</v>
      </c>
      <c r="Z128" s="146">
        <f t="shared" si="4"/>
        <v>156</v>
      </c>
      <c r="AA128" s="146">
        <v>2.0000000000000001E-4</v>
      </c>
      <c r="AB128" s="146">
        <f t="shared" si="5"/>
        <v>0.24000000000000002</v>
      </c>
      <c r="AC128" s="146">
        <v>0</v>
      </c>
      <c r="AD128" s="147">
        <f t="shared" si="6"/>
        <v>0</v>
      </c>
      <c r="AR128" s="18" t="s">
        <v>146</v>
      </c>
      <c r="AT128" s="18" t="s">
        <v>142</v>
      </c>
      <c r="AU128" s="18" t="s">
        <v>97</v>
      </c>
      <c r="AY128" s="18" t="s">
        <v>140</v>
      </c>
      <c r="BE128" s="148">
        <f t="shared" si="7"/>
        <v>0</v>
      </c>
      <c r="BF128" s="148">
        <f t="shared" si="8"/>
        <v>0</v>
      </c>
      <c r="BG128" s="148">
        <f t="shared" si="9"/>
        <v>0</v>
      </c>
      <c r="BH128" s="148">
        <f t="shared" si="10"/>
        <v>0</v>
      </c>
      <c r="BI128" s="148">
        <f t="shared" si="11"/>
        <v>0</v>
      </c>
      <c r="BJ128" s="18" t="s">
        <v>86</v>
      </c>
      <c r="BK128" s="148">
        <f t="shared" si="12"/>
        <v>0</v>
      </c>
      <c r="BL128" s="18" t="s">
        <v>146</v>
      </c>
      <c r="BM128" s="18" t="s">
        <v>167</v>
      </c>
    </row>
    <row r="129" spans="2:65" s="1" customFormat="1" ht="22.5" customHeight="1">
      <c r="B129" s="138"/>
      <c r="C129" s="149" t="s">
        <v>168</v>
      </c>
      <c r="D129" s="149" t="s">
        <v>169</v>
      </c>
      <c r="E129" s="150" t="s">
        <v>170</v>
      </c>
      <c r="F129" s="219" t="s">
        <v>171</v>
      </c>
      <c r="G129" s="219"/>
      <c r="H129" s="219"/>
      <c r="I129" s="219"/>
      <c r="J129" s="151" t="s">
        <v>145</v>
      </c>
      <c r="K129" s="152">
        <v>170</v>
      </c>
      <c r="L129" s="153"/>
      <c r="M129" s="220"/>
      <c r="N129" s="220"/>
      <c r="O129" s="221"/>
      <c r="P129" s="206">
        <f t="shared" si="0"/>
        <v>0</v>
      </c>
      <c r="Q129" s="206"/>
      <c r="R129" s="144"/>
      <c r="T129" s="145" t="s">
        <v>5</v>
      </c>
      <c r="U129" s="41" t="s">
        <v>42</v>
      </c>
      <c r="V129" s="103">
        <f t="shared" si="1"/>
        <v>0</v>
      </c>
      <c r="W129" s="103">
        <f t="shared" si="2"/>
        <v>0</v>
      </c>
      <c r="X129" s="103">
        <f t="shared" si="3"/>
        <v>0</v>
      </c>
      <c r="Y129" s="146">
        <v>0</v>
      </c>
      <c r="Z129" s="146">
        <f t="shared" si="4"/>
        <v>0</v>
      </c>
      <c r="AA129" s="146">
        <v>2.7E-4</v>
      </c>
      <c r="AB129" s="146">
        <f t="shared" si="5"/>
        <v>4.5900000000000003E-2</v>
      </c>
      <c r="AC129" s="146">
        <v>0</v>
      </c>
      <c r="AD129" s="147">
        <f t="shared" si="6"/>
        <v>0</v>
      </c>
      <c r="AR129" s="18" t="s">
        <v>172</v>
      </c>
      <c r="AT129" s="18" t="s">
        <v>169</v>
      </c>
      <c r="AU129" s="18" t="s">
        <v>97</v>
      </c>
      <c r="AY129" s="18" t="s">
        <v>140</v>
      </c>
      <c r="BE129" s="148">
        <f t="shared" si="7"/>
        <v>0</v>
      </c>
      <c r="BF129" s="148">
        <f t="shared" si="8"/>
        <v>0</v>
      </c>
      <c r="BG129" s="148">
        <f t="shared" si="9"/>
        <v>0</v>
      </c>
      <c r="BH129" s="148">
        <f t="shared" si="10"/>
        <v>0</v>
      </c>
      <c r="BI129" s="148">
        <f t="shared" si="11"/>
        <v>0</v>
      </c>
      <c r="BJ129" s="18" t="s">
        <v>86</v>
      </c>
      <c r="BK129" s="148">
        <f t="shared" si="12"/>
        <v>0</v>
      </c>
      <c r="BL129" s="18" t="s">
        <v>146</v>
      </c>
      <c r="BM129" s="18" t="s">
        <v>173</v>
      </c>
    </row>
    <row r="130" spans="2:65" s="1" customFormat="1" ht="22.5" customHeight="1">
      <c r="B130" s="138"/>
      <c r="C130" s="149" t="s">
        <v>174</v>
      </c>
      <c r="D130" s="149" t="s">
        <v>169</v>
      </c>
      <c r="E130" s="150" t="s">
        <v>175</v>
      </c>
      <c r="F130" s="219" t="s">
        <v>176</v>
      </c>
      <c r="G130" s="219"/>
      <c r="H130" s="219"/>
      <c r="I130" s="219"/>
      <c r="J130" s="151" t="s">
        <v>145</v>
      </c>
      <c r="K130" s="152">
        <v>180</v>
      </c>
      <c r="L130" s="153"/>
      <c r="M130" s="220"/>
      <c r="N130" s="220"/>
      <c r="O130" s="221"/>
      <c r="P130" s="206">
        <f t="shared" si="0"/>
        <v>0</v>
      </c>
      <c r="Q130" s="206"/>
      <c r="R130" s="144"/>
      <c r="T130" s="145" t="s">
        <v>5</v>
      </c>
      <c r="U130" s="41" t="s">
        <v>42</v>
      </c>
      <c r="V130" s="103">
        <f t="shared" si="1"/>
        <v>0</v>
      </c>
      <c r="W130" s="103">
        <f t="shared" si="2"/>
        <v>0</v>
      </c>
      <c r="X130" s="103">
        <f t="shared" si="3"/>
        <v>0</v>
      </c>
      <c r="Y130" s="146">
        <v>0</v>
      </c>
      <c r="Z130" s="146">
        <f t="shared" si="4"/>
        <v>0</v>
      </c>
      <c r="AA130" s="146">
        <v>2.9E-4</v>
      </c>
      <c r="AB130" s="146">
        <f t="shared" si="5"/>
        <v>5.2200000000000003E-2</v>
      </c>
      <c r="AC130" s="146">
        <v>0</v>
      </c>
      <c r="AD130" s="147">
        <f t="shared" si="6"/>
        <v>0</v>
      </c>
      <c r="AR130" s="18" t="s">
        <v>172</v>
      </c>
      <c r="AT130" s="18" t="s">
        <v>169</v>
      </c>
      <c r="AU130" s="18" t="s">
        <v>97</v>
      </c>
      <c r="AY130" s="18" t="s">
        <v>140</v>
      </c>
      <c r="BE130" s="148">
        <f t="shared" si="7"/>
        <v>0</v>
      </c>
      <c r="BF130" s="148">
        <f t="shared" si="8"/>
        <v>0</v>
      </c>
      <c r="BG130" s="148">
        <f t="shared" si="9"/>
        <v>0</v>
      </c>
      <c r="BH130" s="148">
        <f t="shared" si="10"/>
        <v>0</v>
      </c>
      <c r="BI130" s="148">
        <f t="shared" si="11"/>
        <v>0</v>
      </c>
      <c r="BJ130" s="18" t="s">
        <v>86</v>
      </c>
      <c r="BK130" s="148">
        <f t="shared" si="12"/>
        <v>0</v>
      </c>
      <c r="BL130" s="18" t="s">
        <v>146</v>
      </c>
      <c r="BM130" s="18" t="s">
        <v>177</v>
      </c>
    </row>
    <row r="131" spans="2:65" s="1" customFormat="1" ht="22.5" customHeight="1">
      <c r="B131" s="138"/>
      <c r="C131" s="149" t="s">
        <v>178</v>
      </c>
      <c r="D131" s="149" t="s">
        <v>169</v>
      </c>
      <c r="E131" s="150" t="s">
        <v>179</v>
      </c>
      <c r="F131" s="219" t="s">
        <v>180</v>
      </c>
      <c r="G131" s="219"/>
      <c r="H131" s="219"/>
      <c r="I131" s="219"/>
      <c r="J131" s="151" t="s">
        <v>145</v>
      </c>
      <c r="K131" s="152">
        <v>330</v>
      </c>
      <c r="L131" s="153"/>
      <c r="M131" s="220"/>
      <c r="N131" s="220"/>
      <c r="O131" s="221"/>
      <c r="P131" s="206">
        <f t="shared" si="0"/>
        <v>0</v>
      </c>
      <c r="Q131" s="206"/>
      <c r="R131" s="144"/>
      <c r="T131" s="145" t="s">
        <v>5</v>
      </c>
      <c r="U131" s="41" t="s">
        <v>42</v>
      </c>
      <c r="V131" s="103">
        <f t="shared" si="1"/>
        <v>0</v>
      </c>
      <c r="W131" s="103">
        <f t="shared" si="2"/>
        <v>0</v>
      </c>
      <c r="X131" s="103">
        <f t="shared" si="3"/>
        <v>0</v>
      </c>
      <c r="Y131" s="146">
        <v>0</v>
      </c>
      <c r="Z131" s="146">
        <f t="shared" si="4"/>
        <v>0</v>
      </c>
      <c r="AA131" s="146">
        <v>3.2000000000000003E-4</v>
      </c>
      <c r="AB131" s="146">
        <f t="shared" si="5"/>
        <v>0.10560000000000001</v>
      </c>
      <c r="AC131" s="146">
        <v>0</v>
      </c>
      <c r="AD131" s="147">
        <f t="shared" si="6"/>
        <v>0</v>
      </c>
      <c r="AR131" s="18" t="s">
        <v>172</v>
      </c>
      <c r="AT131" s="18" t="s">
        <v>169</v>
      </c>
      <c r="AU131" s="18" t="s">
        <v>97</v>
      </c>
      <c r="AY131" s="18" t="s">
        <v>140</v>
      </c>
      <c r="BE131" s="148">
        <f t="shared" si="7"/>
        <v>0</v>
      </c>
      <c r="BF131" s="148">
        <f t="shared" si="8"/>
        <v>0</v>
      </c>
      <c r="BG131" s="148">
        <f t="shared" si="9"/>
        <v>0</v>
      </c>
      <c r="BH131" s="148">
        <f t="shared" si="10"/>
        <v>0</v>
      </c>
      <c r="BI131" s="148">
        <f t="shared" si="11"/>
        <v>0</v>
      </c>
      <c r="BJ131" s="18" t="s">
        <v>86</v>
      </c>
      <c r="BK131" s="148">
        <f t="shared" si="12"/>
        <v>0</v>
      </c>
      <c r="BL131" s="18" t="s">
        <v>146</v>
      </c>
      <c r="BM131" s="18" t="s">
        <v>181</v>
      </c>
    </row>
    <row r="132" spans="2:65" s="1" customFormat="1" ht="22.5" customHeight="1">
      <c r="B132" s="138"/>
      <c r="C132" s="149" t="s">
        <v>182</v>
      </c>
      <c r="D132" s="149" t="s">
        <v>169</v>
      </c>
      <c r="E132" s="150" t="s">
        <v>183</v>
      </c>
      <c r="F132" s="219" t="s">
        <v>184</v>
      </c>
      <c r="G132" s="219"/>
      <c r="H132" s="219"/>
      <c r="I132" s="219"/>
      <c r="J132" s="151" t="s">
        <v>145</v>
      </c>
      <c r="K132" s="152">
        <v>380</v>
      </c>
      <c r="L132" s="153"/>
      <c r="M132" s="220"/>
      <c r="N132" s="220"/>
      <c r="O132" s="221"/>
      <c r="P132" s="206">
        <f t="shared" si="0"/>
        <v>0</v>
      </c>
      <c r="Q132" s="206"/>
      <c r="R132" s="144"/>
      <c r="T132" s="145" t="s">
        <v>5</v>
      </c>
      <c r="U132" s="41" t="s">
        <v>42</v>
      </c>
      <c r="V132" s="103">
        <f t="shared" si="1"/>
        <v>0</v>
      </c>
      <c r="W132" s="103">
        <f t="shared" si="2"/>
        <v>0</v>
      </c>
      <c r="X132" s="103">
        <f t="shared" si="3"/>
        <v>0</v>
      </c>
      <c r="Y132" s="146">
        <v>0</v>
      </c>
      <c r="Z132" s="146">
        <f t="shared" si="4"/>
        <v>0</v>
      </c>
      <c r="AA132" s="146">
        <v>7.2000000000000005E-4</v>
      </c>
      <c r="AB132" s="146">
        <f t="shared" si="5"/>
        <v>0.27360000000000001</v>
      </c>
      <c r="AC132" s="146">
        <v>0</v>
      </c>
      <c r="AD132" s="147">
        <f t="shared" si="6"/>
        <v>0</v>
      </c>
      <c r="AR132" s="18" t="s">
        <v>172</v>
      </c>
      <c r="AT132" s="18" t="s">
        <v>169</v>
      </c>
      <c r="AU132" s="18" t="s">
        <v>97</v>
      </c>
      <c r="AY132" s="18" t="s">
        <v>140</v>
      </c>
      <c r="BE132" s="148">
        <f t="shared" si="7"/>
        <v>0</v>
      </c>
      <c r="BF132" s="148">
        <f t="shared" si="8"/>
        <v>0</v>
      </c>
      <c r="BG132" s="148">
        <f t="shared" si="9"/>
        <v>0</v>
      </c>
      <c r="BH132" s="148">
        <f t="shared" si="10"/>
        <v>0</v>
      </c>
      <c r="BI132" s="148">
        <f t="shared" si="11"/>
        <v>0</v>
      </c>
      <c r="BJ132" s="18" t="s">
        <v>86</v>
      </c>
      <c r="BK132" s="148">
        <f t="shared" si="12"/>
        <v>0</v>
      </c>
      <c r="BL132" s="18" t="s">
        <v>146</v>
      </c>
      <c r="BM132" s="18" t="s">
        <v>185</v>
      </c>
    </row>
    <row r="133" spans="2:65" s="1" customFormat="1" ht="22.5" customHeight="1">
      <c r="B133" s="138"/>
      <c r="C133" s="149" t="s">
        <v>186</v>
      </c>
      <c r="D133" s="149" t="s">
        <v>169</v>
      </c>
      <c r="E133" s="150" t="s">
        <v>187</v>
      </c>
      <c r="F133" s="219" t="s">
        <v>188</v>
      </c>
      <c r="G133" s="219"/>
      <c r="H133" s="219"/>
      <c r="I133" s="219"/>
      <c r="J133" s="151" t="s">
        <v>145</v>
      </c>
      <c r="K133" s="152">
        <v>140</v>
      </c>
      <c r="L133" s="153"/>
      <c r="M133" s="220"/>
      <c r="N133" s="220"/>
      <c r="O133" s="221"/>
      <c r="P133" s="206">
        <f t="shared" si="0"/>
        <v>0</v>
      </c>
      <c r="Q133" s="206"/>
      <c r="R133" s="144"/>
      <c r="T133" s="145" t="s">
        <v>5</v>
      </c>
      <c r="U133" s="41" t="s">
        <v>42</v>
      </c>
      <c r="V133" s="103">
        <f t="shared" si="1"/>
        <v>0</v>
      </c>
      <c r="W133" s="103">
        <f t="shared" si="2"/>
        <v>0</v>
      </c>
      <c r="X133" s="103">
        <f t="shared" si="3"/>
        <v>0</v>
      </c>
      <c r="Y133" s="146">
        <v>0</v>
      </c>
      <c r="Z133" s="146">
        <f t="shared" si="4"/>
        <v>0</v>
      </c>
      <c r="AA133" s="146">
        <v>7.7999999999999999E-4</v>
      </c>
      <c r="AB133" s="146">
        <f t="shared" si="5"/>
        <v>0.10919999999999999</v>
      </c>
      <c r="AC133" s="146">
        <v>0</v>
      </c>
      <c r="AD133" s="147">
        <f t="shared" si="6"/>
        <v>0</v>
      </c>
      <c r="AR133" s="18" t="s">
        <v>172</v>
      </c>
      <c r="AT133" s="18" t="s">
        <v>169</v>
      </c>
      <c r="AU133" s="18" t="s">
        <v>97</v>
      </c>
      <c r="AY133" s="18" t="s">
        <v>140</v>
      </c>
      <c r="BE133" s="148">
        <f t="shared" si="7"/>
        <v>0</v>
      </c>
      <c r="BF133" s="148">
        <f t="shared" si="8"/>
        <v>0</v>
      </c>
      <c r="BG133" s="148">
        <f t="shared" si="9"/>
        <v>0</v>
      </c>
      <c r="BH133" s="148">
        <f t="shared" si="10"/>
        <v>0</v>
      </c>
      <c r="BI133" s="148">
        <f t="shared" si="11"/>
        <v>0</v>
      </c>
      <c r="BJ133" s="18" t="s">
        <v>86</v>
      </c>
      <c r="BK133" s="148">
        <f t="shared" si="12"/>
        <v>0</v>
      </c>
      <c r="BL133" s="18" t="s">
        <v>146</v>
      </c>
      <c r="BM133" s="18" t="s">
        <v>189</v>
      </c>
    </row>
    <row r="134" spans="2:65" s="1" customFormat="1" ht="44.25" customHeight="1">
      <c r="B134" s="138"/>
      <c r="C134" s="139" t="s">
        <v>190</v>
      </c>
      <c r="D134" s="139" t="s">
        <v>142</v>
      </c>
      <c r="E134" s="140" t="s">
        <v>191</v>
      </c>
      <c r="F134" s="205" t="s">
        <v>192</v>
      </c>
      <c r="G134" s="205"/>
      <c r="H134" s="205"/>
      <c r="I134" s="205"/>
      <c r="J134" s="141" t="s">
        <v>145</v>
      </c>
      <c r="K134" s="142">
        <v>370</v>
      </c>
      <c r="L134" s="143"/>
      <c r="M134" s="206"/>
      <c r="N134" s="206"/>
      <c r="O134" s="206"/>
      <c r="P134" s="206">
        <f t="shared" si="0"/>
        <v>0</v>
      </c>
      <c r="Q134" s="206"/>
      <c r="R134" s="144"/>
      <c r="T134" s="145" t="s">
        <v>5</v>
      </c>
      <c r="U134" s="41" t="s">
        <v>42</v>
      </c>
      <c r="V134" s="103">
        <f t="shared" si="1"/>
        <v>0</v>
      </c>
      <c r="W134" s="103">
        <f t="shared" si="2"/>
        <v>0</v>
      </c>
      <c r="X134" s="103">
        <f t="shared" si="3"/>
        <v>0</v>
      </c>
      <c r="Y134" s="146">
        <v>0.13600000000000001</v>
      </c>
      <c r="Z134" s="146">
        <f t="shared" si="4"/>
        <v>50.32</v>
      </c>
      <c r="AA134" s="146">
        <v>2.7999999999999998E-4</v>
      </c>
      <c r="AB134" s="146">
        <f t="shared" si="5"/>
        <v>0.1036</v>
      </c>
      <c r="AC134" s="146">
        <v>0</v>
      </c>
      <c r="AD134" s="147">
        <f t="shared" si="6"/>
        <v>0</v>
      </c>
      <c r="AR134" s="18" t="s">
        <v>146</v>
      </c>
      <c r="AT134" s="18" t="s">
        <v>142</v>
      </c>
      <c r="AU134" s="18" t="s">
        <v>97</v>
      </c>
      <c r="AY134" s="18" t="s">
        <v>140</v>
      </c>
      <c r="BE134" s="148">
        <f t="shared" si="7"/>
        <v>0</v>
      </c>
      <c r="BF134" s="148">
        <f t="shared" si="8"/>
        <v>0</v>
      </c>
      <c r="BG134" s="148">
        <f t="shared" si="9"/>
        <v>0</v>
      </c>
      <c r="BH134" s="148">
        <f t="shared" si="10"/>
        <v>0</v>
      </c>
      <c r="BI134" s="148">
        <f t="shared" si="11"/>
        <v>0</v>
      </c>
      <c r="BJ134" s="18" t="s">
        <v>86</v>
      </c>
      <c r="BK134" s="148">
        <f t="shared" si="12"/>
        <v>0</v>
      </c>
      <c r="BL134" s="18" t="s">
        <v>146</v>
      </c>
      <c r="BM134" s="18" t="s">
        <v>193</v>
      </c>
    </row>
    <row r="135" spans="2:65" s="1" customFormat="1" ht="22.5" customHeight="1">
      <c r="B135" s="138"/>
      <c r="C135" s="149" t="s">
        <v>194</v>
      </c>
      <c r="D135" s="149" t="s">
        <v>169</v>
      </c>
      <c r="E135" s="150" t="s">
        <v>195</v>
      </c>
      <c r="F135" s="219" t="s">
        <v>196</v>
      </c>
      <c r="G135" s="219"/>
      <c r="H135" s="219"/>
      <c r="I135" s="219"/>
      <c r="J135" s="151" t="s">
        <v>145</v>
      </c>
      <c r="K135" s="152">
        <v>170</v>
      </c>
      <c r="L135" s="153"/>
      <c r="M135" s="220"/>
      <c r="N135" s="220"/>
      <c r="O135" s="221"/>
      <c r="P135" s="206">
        <f t="shared" si="0"/>
        <v>0</v>
      </c>
      <c r="Q135" s="206"/>
      <c r="R135" s="144"/>
      <c r="T135" s="145" t="s">
        <v>5</v>
      </c>
      <c r="U135" s="41" t="s">
        <v>42</v>
      </c>
      <c r="V135" s="103">
        <f t="shared" si="1"/>
        <v>0</v>
      </c>
      <c r="W135" s="103">
        <f t="shared" si="2"/>
        <v>0</v>
      </c>
      <c r="X135" s="103">
        <f t="shared" si="3"/>
        <v>0</v>
      </c>
      <c r="Y135" s="146">
        <v>0</v>
      </c>
      <c r="Z135" s="146">
        <f t="shared" si="4"/>
        <v>0</v>
      </c>
      <c r="AA135" s="146">
        <v>1.2099999999999999E-3</v>
      </c>
      <c r="AB135" s="146">
        <f t="shared" si="5"/>
        <v>0.20569999999999999</v>
      </c>
      <c r="AC135" s="146">
        <v>0</v>
      </c>
      <c r="AD135" s="147">
        <f t="shared" si="6"/>
        <v>0</v>
      </c>
      <c r="AR135" s="18" t="s">
        <v>172</v>
      </c>
      <c r="AT135" s="18" t="s">
        <v>169</v>
      </c>
      <c r="AU135" s="18" t="s">
        <v>97</v>
      </c>
      <c r="AY135" s="18" t="s">
        <v>140</v>
      </c>
      <c r="BE135" s="148">
        <f t="shared" si="7"/>
        <v>0</v>
      </c>
      <c r="BF135" s="148">
        <f t="shared" si="8"/>
        <v>0</v>
      </c>
      <c r="BG135" s="148">
        <f t="shared" si="9"/>
        <v>0</v>
      </c>
      <c r="BH135" s="148">
        <f t="shared" si="10"/>
        <v>0</v>
      </c>
      <c r="BI135" s="148">
        <f t="shared" si="11"/>
        <v>0</v>
      </c>
      <c r="BJ135" s="18" t="s">
        <v>86</v>
      </c>
      <c r="BK135" s="148">
        <f t="shared" si="12"/>
        <v>0</v>
      </c>
      <c r="BL135" s="18" t="s">
        <v>146</v>
      </c>
      <c r="BM135" s="18" t="s">
        <v>197</v>
      </c>
    </row>
    <row r="136" spans="2:65" s="1" customFormat="1" ht="22.5" customHeight="1">
      <c r="B136" s="138"/>
      <c r="C136" s="149" t="s">
        <v>198</v>
      </c>
      <c r="D136" s="149" t="s">
        <v>169</v>
      </c>
      <c r="E136" s="150" t="s">
        <v>199</v>
      </c>
      <c r="F136" s="219" t="s">
        <v>200</v>
      </c>
      <c r="G136" s="219"/>
      <c r="H136" s="219"/>
      <c r="I136" s="219"/>
      <c r="J136" s="151" t="s">
        <v>145</v>
      </c>
      <c r="K136" s="152">
        <v>100</v>
      </c>
      <c r="L136" s="153"/>
      <c r="M136" s="220"/>
      <c r="N136" s="220"/>
      <c r="O136" s="221"/>
      <c r="P136" s="206">
        <f t="shared" si="0"/>
        <v>0</v>
      </c>
      <c r="Q136" s="206"/>
      <c r="R136" s="144"/>
      <c r="T136" s="145" t="s">
        <v>5</v>
      </c>
      <c r="U136" s="41" t="s">
        <v>42</v>
      </c>
      <c r="V136" s="103">
        <f t="shared" si="1"/>
        <v>0</v>
      </c>
      <c r="W136" s="103">
        <f t="shared" si="2"/>
        <v>0</v>
      </c>
      <c r="X136" s="103">
        <f t="shared" si="3"/>
        <v>0</v>
      </c>
      <c r="Y136" s="146">
        <v>0</v>
      </c>
      <c r="Z136" s="146">
        <f t="shared" si="4"/>
        <v>0</v>
      </c>
      <c r="AA136" s="146">
        <v>1.39E-3</v>
      </c>
      <c r="AB136" s="146">
        <f t="shared" si="5"/>
        <v>0.13899999999999998</v>
      </c>
      <c r="AC136" s="146">
        <v>0</v>
      </c>
      <c r="AD136" s="147">
        <f t="shared" si="6"/>
        <v>0</v>
      </c>
      <c r="AR136" s="18" t="s">
        <v>172</v>
      </c>
      <c r="AT136" s="18" t="s">
        <v>169</v>
      </c>
      <c r="AU136" s="18" t="s">
        <v>97</v>
      </c>
      <c r="AY136" s="18" t="s">
        <v>140</v>
      </c>
      <c r="BE136" s="148">
        <f t="shared" si="7"/>
        <v>0</v>
      </c>
      <c r="BF136" s="148">
        <f t="shared" si="8"/>
        <v>0</v>
      </c>
      <c r="BG136" s="148">
        <f t="shared" si="9"/>
        <v>0</v>
      </c>
      <c r="BH136" s="148">
        <f t="shared" si="10"/>
        <v>0</v>
      </c>
      <c r="BI136" s="148">
        <f t="shared" si="11"/>
        <v>0</v>
      </c>
      <c r="BJ136" s="18" t="s">
        <v>86</v>
      </c>
      <c r="BK136" s="148">
        <f t="shared" si="12"/>
        <v>0</v>
      </c>
      <c r="BL136" s="18" t="s">
        <v>146</v>
      </c>
      <c r="BM136" s="18" t="s">
        <v>201</v>
      </c>
    </row>
    <row r="137" spans="2:65" s="1" customFormat="1" ht="22.5" customHeight="1">
      <c r="B137" s="138"/>
      <c r="C137" s="149" t="s">
        <v>202</v>
      </c>
      <c r="D137" s="149" t="s">
        <v>169</v>
      </c>
      <c r="E137" s="150" t="s">
        <v>203</v>
      </c>
      <c r="F137" s="219" t="s">
        <v>204</v>
      </c>
      <c r="G137" s="219"/>
      <c r="H137" s="219"/>
      <c r="I137" s="219"/>
      <c r="J137" s="151" t="s">
        <v>145</v>
      </c>
      <c r="K137" s="152">
        <v>100</v>
      </c>
      <c r="L137" s="153"/>
      <c r="M137" s="220"/>
      <c r="N137" s="220"/>
      <c r="O137" s="221"/>
      <c r="P137" s="206">
        <f t="shared" si="0"/>
        <v>0</v>
      </c>
      <c r="Q137" s="206"/>
      <c r="R137" s="144"/>
      <c r="T137" s="145" t="s">
        <v>5</v>
      </c>
      <c r="U137" s="41" t="s">
        <v>42</v>
      </c>
      <c r="V137" s="103">
        <f t="shared" si="1"/>
        <v>0</v>
      </c>
      <c r="W137" s="103">
        <f t="shared" si="2"/>
        <v>0</v>
      </c>
      <c r="X137" s="103">
        <f t="shared" si="3"/>
        <v>0</v>
      </c>
      <c r="Y137" s="146">
        <v>0</v>
      </c>
      <c r="Z137" s="146">
        <f t="shared" si="4"/>
        <v>0</v>
      </c>
      <c r="AA137" s="146">
        <v>1.5100000000000001E-3</v>
      </c>
      <c r="AB137" s="146">
        <f t="shared" si="5"/>
        <v>0.151</v>
      </c>
      <c r="AC137" s="146">
        <v>0</v>
      </c>
      <c r="AD137" s="147">
        <f t="shared" si="6"/>
        <v>0</v>
      </c>
      <c r="AR137" s="18" t="s">
        <v>172</v>
      </c>
      <c r="AT137" s="18" t="s">
        <v>169</v>
      </c>
      <c r="AU137" s="18" t="s">
        <v>97</v>
      </c>
      <c r="AY137" s="18" t="s">
        <v>140</v>
      </c>
      <c r="BE137" s="148">
        <f t="shared" si="7"/>
        <v>0</v>
      </c>
      <c r="BF137" s="148">
        <f t="shared" si="8"/>
        <v>0</v>
      </c>
      <c r="BG137" s="148">
        <f t="shared" si="9"/>
        <v>0</v>
      </c>
      <c r="BH137" s="148">
        <f t="shared" si="10"/>
        <v>0</v>
      </c>
      <c r="BI137" s="148">
        <f t="shared" si="11"/>
        <v>0</v>
      </c>
      <c r="BJ137" s="18" t="s">
        <v>86</v>
      </c>
      <c r="BK137" s="148">
        <f t="shared" si="12"/>
        <v>0</v>
      </c>
      <c r="BL137" s="18" t="s">
        <v>146</v>
      </c>
      <c r="BM137" s="18" t="s">
        <v>205</v>
      </c>
    </row>
    <row r="138" spans="2:65" s="1" customFormat="1" ht="22.5" customHeight="1">
      <c r="B138" s="138"/>
      <c r="C138" s="149" t="s">
        <v>206</v>
      </c>
      <c r="D138" s="149" t="s">
        <v>169</v>
      </c>
      <c r="E138" s="150" t="s">
        <v>207</v>
      </c>
      <c r="F138" s="219" t="s">
        <v>208</v>
      </c>
      <c r="G138" s="219"/>
      <c r="H138" s="219"/>
      <c r="I138" s="219"/>
      <c r="J138" s="151" t="s">
        <v>209</v>
      </c>
      <c r="K138" s="152">
        <v>40</v>
      </c>
      <c r="L138" s="153"/>
      <c r="M138" s="220"/>
      <c r="N138" s="220"/>
      <c r="O138" s="221"/>
      <c r="P138" s="206">
        <f t="shared" si="0"/>
        <v>0</v>
      </c>
      <c r="Q138" s="206"/>
      <c r="R138" s="144"/>
      <c r="T138" s="145" t="s">
        <v>5</v>
      </c>
      <c r="U138" s="41" t="s">
        <v>42</v>
      </c>
      <c r="V138" s="103">
        <f t="shared" si="1"/>
        <v>0</v>
      </c>
      <c r="W138" s="103">
        <f t="shared" si="2"/>
        <v>0</v>
      </c>
      <c r="X138" s="103">
        <f t="shared" si="3"/>
        <v>0</v>
      </c>
      <c r="Y138" s="146">
        <v>0</v>
      </c>
      <c r="Z138" s="146">
        <f t="shared" si="4"/>
        <v>0</v>
      </c>
      <c r="AA138" s="146">
        <v>4.7000000000000002E-3</v>
      </c>
      <c r="AB138" s="146">
        <f t="shared" si="5"/>
        <v>0.188</v>
      </c>
      <c r="AC138" s="146">
        <v>0</v>
      </c>
      <c r="AD138" s="147">
        <f t="shared" si="6"/>
        <v>0</v>
      </c>
      <c r="AR138" s="18" t="s">
        <v>172</v>
      </c>
      <c r="AT138" s="18" t="s">
        <v>169</v>
      </c>
      <c r="AU138" s="18" t="s">
        <v>97</v>
      </c>
      <c r="AY138" s="18" t="s">
        <v>140</v>
      </c>
      <c r="BE138" s="148">
        <f t="shared" si="7"/>
        <v>0</v>
      </c>
      <c r="BF138" s="148">
        <f t="shared" si="8"/>
        <v>0</v>
      </c>
      <c r="BG138" s="148">
        <f t="shared" si="9"/>
        <v>0</v>
      </c>
      <c r="BH138" s="148">
        <f t="shared" si="10"/>
        <v>0</v>
      </c>
      <c r="BI138" s="148">
        <f t="shared" si="11"/>
        <v>0</v>
      </c>
      <c r="BJ138" s="18" t="s">
        <v>86</v>
      </c>
      <c r="BK138" s="148">
        <f t="shared" si="12"/>
        <v>0</v>
      </c>
      <c r="BL138" s="18" t="s">
        <v>146</v>
      </c>
      <c r="BM138" s="18" t="s">
        <v>210</v>
      </c>
    </row>
    <row r="139" spans="2:65" s="1" customFormat="1" ht="44.25" customHeight="1">
      <c r="B139" s="138"/>
      <c r="C139" s="139" t="s">
        <v>211</v>
      </c>
      <c r="D139" s="139" t="s">
        <v>142</v>
      </c>
      <c r="E139" s="140" t="s">
        <v>212</v>
      </c>
      <c r="F139" s="205" t="s">
        <v>213</v>
      </c>
      <c r="G139" s="205"/>
      <c r="H139" s="205"/>
      <c r="I139" s="205"/>
      <c r="J139" s="141" t="s">
        <v>145</v>
      </c>
      <c r="K139" s="142">
        <v>54</v>
      </c>
      <c r="L139" s="143"/>
      <c r="M139" s="206"/>
      <c r="N139" s="206"/>
      <c r="O139" s="206"/>
      <c r="P139" s="206">
        <f t="shared" si="0"/>
        <v>0</v>
      </c>
      <c r="Q139" s="206"/>
      <c r="R139" s="144"/>
      <c r="T139" s="145" t="s">
        <v>5</v>
      </c>
      <c r="U139" s="41" t="s">
        <v>42</v>
      </c>
      <c r="V139" s="103">
        <f t="shared" si="1"/>
        <v>0</v>
      </c>
      <c r="W139" s="103">
        <f t="shared" si="2"/>
        <v>0</v>
      </c>
      <c r="X139" s="103">
        <f t="shared" si="3"/>
        <v>0</v>
      </c>
      <c r="Y139" s="146">
        <v>0.14199999999999999</v>
      </c>
      <c r="Z139" s="146">
        <f t="shared" si="4"/>
        <v>7.6679999999999993</v>
      </c>
      <c r="AA139" s="146">
        <v>4.2000000000000002E-4</v>
      </c>
      <c r="AB139" s="146">
        <f t="shared" si="5"/>
        <v>2.2680000000000002E-2</v>
      </c>
      <c r="AC139" s="146">
        <v>0</v>
      </c>
      <c r="AD139" s="147">
        <f t="shared" si="6"/>
        <v>0</v>
      </c>
      <c r="AR139" s="18" t="s">
        <v>146</v>
      </c>
      <c r="AT139" s="18" t="s">
        <v>142</v>
      </c>
      <c r="AU139" s="18" t="s">
        <v>97</v>
      </c>
      <c r="AY139" s="18" t="s">
        <v>140</v>
      </c>
      <c r="BE139" s="148">
        <f t="shared" si="7"/>
        <v>0</v>
      </c>
      <c r="BF139" s="148">
        <f t="shared" si="8"/>
        <v>0</v>
      </c>
      <c r="BG139" s="148">
        <f t="shared" si="9"/>
        <v>0</v>
      </c>
      <c r="BH139" s="148">
        <f t="shared" si="10"/>
        <v>0</v>
      </c>
      <c r="BI139" s="148">
        <f t="shared" si="11"/>
        <v>0</v>
      </c>
      <c r="BJ139" s="18" t="s">
        <v>86</v>
      </c>
      <c r="BK139" s="148">
        <f t="shared" si="12"/>
        <v>0</v>
      </c>
      <c r="BL139" s="18" t="s">
        <v>146</v>
      </c>
      <c r="BM139" s="18" t="s">
        <v>214</v>
      </c>
    </row>
    <row r="140" spans="2:65" s="1" customFormat="1" ht="22.5" customHeight="1">
      <c r="B140" s="138"/>
      <c r="C140" s="149" t="s">
        <v>215</v>
      </c>
      <c r="D140" s="149" t="s">
        <v>169</v>
      </c>
      <c r="E140" s="150" t="s">
        <v>216</v>
      </c>
      <c r="F140" s="219" t="s">
        <v>217</v>
      </c>
      <c r="G140" s="219"/>
      <c r="H140" s="219"/>
      <c r="I140" s="219"/>
      <c r="J140" s="151" t="s">
        <v>145</v>
      </c>
      <c r="K140" s="152">
        <v>25</v>
      </c>
      <c r="L140" s="153"/>
      <c r="M140" s="220"/>
      <c r="N140" s="220"/>
      <c r="O140" s="221"/>
      <c r="P140" s="206">
        <f t="shared" si="0"/>
        <v>0</v>
      </c>
      <c r="Q140" s="206"/>
      <c r="R140" s="144"/>
      <c r="T140" s="145" t="s">
        <v>5</v>
      </c>
      <c r="U140" s="41" t="s">
        <v>42</v>
      </c>
      <c r="V140" s="103">
        <f t="shared" si="1"/>
        <v>0</v>
      </c>
      <c r="W140" s="103">
        <f t="shared" si="2"/>
        <v>0</v>
      </c>
      <c r="X140" s="103">
        <f t="shared" si="3"/>
        <v>0</v>
      </c>
      <c r="Y140" s="146">
        <v>0</v>
      </c>
      <c r="Z140" s="146">
        <f t="shared" si="4"/>
        <v>0</v>
      </c>
      <c r="AA140" s="146">
        <v>1.74E-3</v>
      </c>
      <c r="AB140" s="146">
        <f t="shared" si="5"/>
        <v>4.3499999999999997E-2</v>
      </c>
      <c r="AC140" s="146">
        <v>0</v>
      </c>
      <c r="AD140" s="147">
        <f t="shared" si="6"/>
        <v>0</v>
      </c>
      <c r="AR140" s="18" t="s">
        <v>172</v>
      </c>
      <c r="AT140" s="18" t="s">
        <v>169</v>
      </c>
      <c r="AU140" s="18" t="s">
        <v>97</v>
      </c>
      <c r="AY140" s="18" t="s">
        <v>140</v>
      </c>
      <c r="BE140" s="148">
        <f t="shared" si="7"/>
        <v>0</v>
      </c>
      <c r="BF140" s="148">
        <f t="shared" si="8"/>
        <v>0</v>
      </c>
      <c r="BG140" s="148">
        <f t="shared" si="9"/>
        <v>0</v>
      </c>
      <c r="BH140" s="148">
        <f t="shared" si="10"/>
        <v>0</v>
      </c>
      <c r="BI140" s="148">
        <f t="shared" si="11"/>
        <v>0</v>
      </c>
      <c r="BJ140" s="18" t="s">
        <v>86</v>
      </c>
      <c r="BK140" s="148">
        <f t="shared" si="12"/>
        <v>0</v>
      </c>
      <c r="BL140" s="18" t="s">
        <v>146</v>
      </c>
      <c r="BM140" s="18" t="s">
        <v>218</v>
      </c>
    </row>
    <row r="141" spans="2:65" s="1" customFormat="1" ht="22.5" customHeight="1">
      <c r="B141" s="138"/>
      <c r="C141" s="149" t="s">
        <v>219</v>
      </c>
      <c r="D141" s="149" t="s">
        <v>169</v>
      </c>
      <c r="E141" s="150" t="s">
        <v>220</v>
      </c>
      <c r="F141" s="219" t="s">
        <v>221</v>
      </c>
      <c r="G141" s="219"/>
      <c r="H141" s="219"/>
      <c r="I141" s="219"/>
      <c r="J141" s="151" t="s">
        <v>145</v>
      </c>
      <c r="K141" s="152">
        <v>25</v>
      </c>
      <c r="L141" s="153"/>
      <c r="M141" s="220"/>
      <c r="N141" s="220"/>
      <c r="O141" s="221"/>
      <c r="P141" s="206">
        <f t="shared" si="0"/>
        <v>0</v>
      </c>
      <c r="Q141" s="206"/>
      <c r="R141" s="144"/>
      <c r="T141" s="145" t="s">
        <v>5</v>
      </c>
      <c r="U141" s="41" t="s">
        <v>42</v>
      </c>
      <c r="V141" s="103">
        <f t="shared" si="1"/>
        <v>0</v>
      </c>
      <c r="W141" s="103">
        <f t="shared" si="2"/>
        <v>0</v>
      </c>
      <c r="X141" s="103">
        <f t="shared" si="3"/>
        <v>0</v>
      </c>
      <c r="Y141" s="146">
        <v>0</v>
      </c>
      <c r="Z141" s="146">
        <f t="shared" si="4"/>
        <v>0</v>
      </c>
      <c r="AA141" s="146">
        <v>2.0200000000000001E-3</v>
      </c>
      <c r="AB141" s="146">
        <f t="shared" si="5"/>
        <v>5.0500000000000003E-2</v>
      </c>
      <c r="AC141" s="146">
        <v>0</v>
      </c>
      <c r="AD141" s="147">
        <f t="shared" si="6"/>
        <v>0</v>
      </c>
      <c r="AR141" s="18" t="s">
        <v>172</v>
      </c>
      <c r="AT141" s="18" t="s">
        <v>169</v>
      </c>
      <c r="AU141" s="18" t="s">
        <v>97</v>
      </c>
      <c r="AY141" s="18" t="s">
        <v>140</v>
      </c>
      <c r="BE141" s="148">
        <f t="shared" si="7"/>
        <v>0</v>
      </c>
      <c r="BF141" s="148">
        <f t="shared" si="8"/>
        <v>0</v>
      </c>
      <c r="BG141" s="148">
        <f t="shared" si="9"/>
        <v>0</v>
      </c>
      <c r="BH141" s="148">
        <f t="shared" si="10"/>
        <v>0</v>
      </c>
      <c r="BI141" s="148">
        <f t="shared" si="11"/>
        <v>0</v>
      </c>
      <c r="BJ141" s="18" t="s">
        <v>86</v>
      </c>
      <c r="BK141" s="148">
        <f t="shared" si="12"/>
        <v>0</v>
      </c>
      <c r="BL141" s="18" t="s">
        <v>146</v>
      </c>
      <c r="BM141" s="18" t="s">
        <v>222</v>
      </c>
    </row>
    <row r="142" spans="2:65" s="1" customFormat="1" ht="22.5" customHeight="1">
      <c r="B142" s="138"/>
      <c r="C142" s="149" t="s">
        <v>223</v>
      </c>
      <c r="D142" s="149" t="s">
        <v>169</v>
      </c>
      <c r="E142" s="150" t="s">
        <v>224</v>
      </c>
      <c r="F142" s="219" t="s">
        <v>225</v>
      </c>
      <c r="G142" s="219"/>
      <c r="H142" s="219"/>
      <c r="I142" s="219"/>
      <c r="J142" s="151" t="s">
        <v>145</v>
      </c>
      <c r="K142" s="152">
        <v>4</v>
      </c>
      <c r="L142" s="153"/>
      <c r="M142" s="220"/>
      <c r="N142" s="220"/>
      <c r="O142" s="221"/>
      <c r="P142" s="206">
        <f t="shared" si="0"/>
        <v>0</v>
      </c>
      <c r="Q142" s="206"/>
      <c r="R142" s="144"/>
      <c r="T142" s="145" t="s">
        <v>5</v>
      </c>
      <c r="U142" s="41" t="s">
        <v>42</v>
      </c>
      <c r="V142" s="103">
        <f t="shared" si="1"/>
        <v>0</v>
      </c>
      <c r="W142" s="103">
        <f t="shared" si="2"/>
        <v>0</v>
      </c>
      <c r="X142" s="103">
        <f t="shared" si="3"/>
        <v>0</v>
      </c>
      <c r="Y142" s="146">
        <v>0</v>
      </c>
      <c r="Z142" s="146">
        <f t="shared" si="4"/>
        <v>0</v>
      </c>
      <c r="AA142" s="146">
        <v>2.0200000000000001E-3</v>
      </c>
      <c r="AB142" s="146">
        <f t="shared" si="5"/>
        <v>8.0800000000000004E-3</v>
      </c>
      <c r="AC142" s="146">
        <v>0</v>
      </c>
      <c r="AD142" s="147">
        <f t="shared" si="6"/>
        <v>0</v>
      </c>
      <c r="AR142" s="18" t="s">
        <v>172</v>
      </c>
      <c r="AT142" s="18" t="s">
        <v>169</v>
      </c>
      <c r="AU142" s="18" t="s">
        <v>97</v>
      </c>
      <c r="AY142" s="18" t="s">
        <v>140</v>
      </c>
      <c r="BE142" s="148">
        <f t="shared" si="7"/>
        <v>0</v>
      </c>
      <c r="BF142" s="148">
        <f t="shared" si="8"/>
        <v>0</v>
      </c>
      <c r="BG142" s="148">
        <f t="shared" si="9"/>
        <v>0</v>
      </c>
      <c r="BH142" s="148">
        <f t="shared" si="10"/>
        <v>0</v>
      </c>
      <c r="BI142" s="148">
        <f t="shared" si="11"/>
        <v>0</v>
      </c>
      <c r="BJ142" s="18" t="s">
        <v>86</v>
      </c>
      <c r="BK142" s="148">
        <f t="shared" si="12"/>
        <v>0</v>
      </c>
      <c r="BL142" s="18" t="s">
        <v>146</v>
      </c>
      <c r="BM142" s="18" t="s">
        <v>226</v>
      </c>
    </row>
    <row r="143" spans="2:65" s="1" customFormat="1" ht="31.5" customHeight="1">
      <c r="B143" s="138"/>
      <c r="C143" s="139" t="s">
        <v>227</v>
      </c>
      <c r="D143" s="139" t="s">
        <v>142</v>
      </c>
      <c r="E143" s="140" t="s">
        <v>228</v>
      </c>
      <c r="F143" s="205" t="s">
        <v>229</v>
      </c>
      <c r="G143" s="205"/>
      <c r="H143" s="205"/>
      <c r="I143" s="205"/>
      <c r="J143" s="141" t="s">
        <v>230</v>
      </c>
      <c r="K143" s="142">
        <v>1</v>
      </c>
      <c r="L143" s="143"/>
      <c r="M143" s="206"/>
      <c r="N143" s="206"/>
      <c r="O143" s="206"/>
      <c r="P143" s="206">
        <f t="shared" si="0"/>
        <v>0</v>
      </c>
      <c r="Q143" s="206"/>
      <c r="R143" s="144"/>
      <c r="T143" s="145" t="s">
        <v>5</v>
      </c>
      <c r="U143" s="41" t="s">
        <v>42</v>
      </c>
      <c r="V143" s="103">
        <f t="shared" si="1"/>
        <v>0</v>
      </c>
      <c r="W143" s="103">
        <f t="shared" si="2"/>
        <v>0</v>
      </c>
      <c r="X143" s="103">
        <f t="shared" si="3"/>
        <v>0</v>
      </c>
      <c r="Y143" s="146">
        <v>0.45600000000000002</v>
      </c>
      <c r="Z143" s="146">
        <f t="shared" si="4"/>
        <v>0.45600000000000002</v>
      </c>
      <c r="AA143" s="146">
        <v>1.5499999999999999E-3</v>
      </c>
      <c r="AB143" s="146">
        <f t="shared" si="5"/>
        <v>1.5499999999999999E-3</v>
      </c>
      <c r="AC143" s="146">
        <v>0</v>
      </c>
      <c r="AD143" s="147">
        <f t="shared" si="6"/>
        <v>0</v>
      </c>
      <c r="AR143" s="18" t="s">
        <v>146</v>
      </c>
      <c r="AT143" s="18" t="s">
        <v>142</v>
      </c>
      <c r="AU143" s="18" t="s">
        <v>97</v>
      </c>
      <c r="AY143" s="18" t="s">
        <v>140</v>
      </c>
      <c r="BE143" s="148">
        <f t="shared" si="7"/>
        <v>0</v>
      </c>
      <c r="BF143" s="148">
        <f t="shared" si="8"/>
        <v>0</v>
      </c>
      <c r="BG143" s="148">
        <f t="shared" si="9"/>
        <v>0</v>
      </c>
      <c r="BH143" s="148">
        <f t="shared" si="10"/>
        <v>0</v>
      </c>
      <c r="BI143" s="148">
        <f t="shared" si="11"/>
        <v>0</v>
      </c>
      <c r="BJ143" s="18" t="s">
        <v>86</v>
      </c>
      <c r="BK143" s="148">
        <f t="shared" si="12"/>
        <v>0</v>
      </c>
      <c r="BL143" s="18" t="s">
        <v>146</v>
      </c>
      <c r="BM143" s="18" t="s">
        <v>231</v>
      </c>
    </row>
    <row r="144" spans="2:65" s="1" customFormat="1" ht="31.5" customHeight="1">
      <c r="B144" s="138"/>
      <c r="C144" s="139" t="s">
        <v>232</v>
      </c>
      <c r="D144" s="139" t="s">
        <v>142</v>
      </c>
      <c r="E144" s="140" t="s">
        <v>233</v>
      </c>
      <c r="F144" s="205" t="s">
        <v>234</v>
      </c>
      <c r="G144" s="205"/>
      <c r="H144" s="205"/>
      <c r="I144" s="205"/>
      <c r="J144" s="141" t="s">
        <v>235</v>
      </c>
      <c r="K144" s="142">
        <v>1.74</v>
      </c>
      <c r="L144" s="143"/>
      <c r="M144" s="206"/>
      <c r="N144" s="206"/>
      <c r="O144" s="206"/>
      <c r="P144" s="206">
        <f t="shared" si="0"/>
        <v>0</v>
      </c>
      <c r="Q144" s="206"/>
      <c r="R144" s="144"/>
      <c r="T144" s="145" t="s">
        <v>5</v>
      </c>
      <c r="U144" s="41" t="s">
        <v>42</v>
      </c>
      <c r="V144" s="103">
        <f t="shared" si="1"/>
        <v>0</v>
      </c>
      <c r="W144" s="103">
        <f t="shared" si="2"/>
        <v>0</v>
      </c>
      <c r="X144" s="103">
        <f t="shared" si="3"/>
        <v>0</v>
      </c>
      <c r="Y144" s="146">
        <v>1.966</v>
      </c>
      <c r="Z144" s="146">
        <f t="shared" si="4"/>
        <v>3.4208400000000001</v>
      </c>
      <c r="AA144" s="146">
        <v>0</v>
      </c>
      <c r="AB144" s="146">
        <f t="shared" si="5"/>
        <v>0</v>
      </c>
      <c r="AC144" s="146">
        <v>0</v>
      </c>
      <c r="AD144" s="147">
        <f t="shared" si="6"/>
        <v>0</v>
      </c>
      <c r="AR144" s="18" t="s">
        <v>146</v>
      </c>
      <c r="AT144" s="18" t="s">
        <v>142</v>
      </c>
      <c r="AU144" s="18" t="s">
        <v>97</v>
      </c>
      <c r="AY144" s="18" t="s">
        <v>140</v>
      </c>
      <c r="BE144" s="148">
        <f t="shared" si="7"/>
        <v>0</v>
      </c>
      <c r="BF144" s="148">
        <f t="shared" si="8"/>
        <v>0</v>
      </c>
      <c r="BG144" s="148">
        <f t="shared" si="9"/>
        <v>0</v>
      </c>
      <c r="BH144" s="148">
        <f t="shared" si="10"/>
        <v>0</v>
      </c>
      <c r="BI144" s="148">
        <f t="shared" si="11"/>
        <v>0</v>
      </c>
      <c r="BJ144" s="18" t="s">
        <v>86</v>
      </c>
      <c r="BK144" s="148">
        <f t="shared" si="12"/>
        <v>0</v>
      </c>
      <c r="BL144" s="18" t="s">
        <v>146</v>
      </c>
      <c r="BM144" s="18" t="s">
        <v>236</v>
      </c>
    </row>
    <row r="145" spans="2:65" s="1" customFormat="1" ht="31.5" customHeight="1">
      <c r="B145" s="138"/>
      <c r="C145" s="139" t="s">
        <v>237</v>
      </c>
      <c r="D145" s="139" t="s">
        <v>142</v>
      </c>
      <c r="E145" s="140" t="s">
        <v>238</v>
      </c>
      <c r="F145" s="205" t="s">
        <v>239</v>
      </c>
      <c r="G145" s="205"/>
      <c r="H145" s="205"/>
      <c r="I145" s="205"/>
      <c r="J145" s="141" t="s">
        <v>235</v>
      </c>
      <c r="K145" s="142">
        <v>1.74</v>
      </c>
      <c r="L145" s="143"/>
      <c r="M145" s="206"/>
      <c r="N145" s="206"/>
      <c r="O145" s="206"/>
      <c r="P145" s="206">
        <f t="shared" si="0"/>
        <v>0</v>
      </c>
      <c r="Q145" s="206"/>
      <c r="R145" s="144"/>
      <c r="T145" s="145" t="s">
        <v>5</v>
      </c>
      <c r="U145" s="41" t="s">
        <v>42</v>
      </c>
      <c r="V145" s="103">
        <f t="shared" si="1"/>
        <v>0</v>
      </c>
      <c r="W145" s="103">
        <f t="shared" si="2"/>
        <v>0</v>
      </c>
      <c r="X145" s="103">
        <f t="shared" si="3"/>
        <v>0</v>
      </c>
      <c r="Y145" s="146">
        <v>1.45</v>
      </c>
      <c r="Z145" s="146">
        <f t="shared" si="4"/>
        <v>2.5230000000000001</v>
      </c>
      <c r="AA145" s="146">
        <v>0</v>
      </c>
      <c r="AB145" s="146">
        <f t="shared" si="5"/>
        <v>0</v>
      </c>
      <c r="AC145" s="146">
        <v>0</v>
      </c>
      <c r="AD145" s="147">
        <f t="shared" si="6"/>
        <v>0</v>
      </c>
      <c r="AR145" s="18" t="s">
        <v>146</v>
      </c>
      <c r="AT145" s="18" t="s">
        <v>142</v>
      </c>
      <c r="AU145" s="18" t="s">
        <v>97</v>
      </c>
      <c r="AY145" s="18" t="s">
        <v>140</v>
      </c>
      <c r="BE145" s="148">
        <f t="shared" si="7"/>
        <v>0</v>
      </c>
      <c r="BF145" s="148">
        <f t="shared" si="8"/>
        <v>0</v>
      </c>
      <c r="BG145" s="148">
        <f t="shared" si="9"/>
        <v>0</v>
      </c>
      <c r="BH145" s="148">
        <f t="shared" si="10"/>
        <v>0</v>
      </c>
      <c r="BI145" s="148">
        <f t="shared" si="11"/>
        <v>0</v>
      </c>
      <c r="BJ145" s="18" t="s">
        <v>86</v>
      </c>
      <c r="BK145" s="148">
        <f t="shared" si="12"/>
        <v>0</v>
      </c>
      <c r="BL145" s="18" t="s">
        <v>146</v>
      </c>
      <c r="BM145" s="18" t="s">
        <v>240</v>
      </c>
    </row>
    <row r="146" spans="2:65" s="9" customFormat="1" ht="29.85" customHeight="1">
      <c r="B146" s="126"/>
      <c r="C146" s="127"/>
      <c r="D146" s="137" t="s">
        <v>112</v>
      </c>
      <c r="E146" s="137"/>
      <c r="F146" s="137"/>
      <c r="G146" s="137"/>
      <c r="H146" s="137"/>
      <c r="I146" s="137"/>
      <c r="J146" s="137"/>
      <c r="K146" s="137"/>
      <c r="L146" s="137"/>
      <c r="M146" s="213">
        <f>BK146</f>
        <v>0</v>
      </c>
      <c r="N146" s="214"/>
      <c r="O146" s="214"/>
      <c r="P146" s="214"/>
      <c r="Q146" s="214"/>
      <c r="R146" s="129"/>
      <c r="T146" s="130"/>
      <c r="U146" s="127"/>
      <c r="V146" s="127"/>
      <c r="W146" s="131">
        <f>SUM(W147:W177)</f>
        <v>0</v>
      </c>
      <c r="X146" s="131">
        <f>SUM(X147:X177)</f>
        <v>0</v>
      </c>
      <c r="Y146" s="127"/>
      <c r="Z146" s="132">
        <f>SUM(Z147:Z177)</f>
        <v>318.25292200000001</v>
      </c>
      <c r="AA146" s="127"/>
      <c r="AB146" s="132">
        <f>SUM(AB147:AB177)</f>
        <v>1.5536799999999999</v>
      </c>
      <c r="AC146" s="127"/>
      <c r="AD146" s="133">
        <f>SUM(AD147:AD177)</f>
        <v>11.637700000000001</v>
      </c>
      <c r="AR146" s="134" t="s">
        <v>97</v>
      </c>
      <c r="AT146" s="135" t="s">
        <v>78</v>
      </c>
      <c r="AU146" s="135" t="s">
        <v>86</v>
      </c>
      <c r="AY146" s="134" t="s">
        <v>140</v>
      </c>
      <c r="BK146" s="136">
        <f>SUM(BK147:BK177)</f>
        <v>0</v>
      </c>
    </row>
    <row r="147" spans="2:65" s="1" customFormat="1" ht="22.5" customHeight="1">
      <c r="B147" s="138"/>
      <c r="C147" s="139" t="s">
        <v>86</v>
      </c>
      <c r="D147" s="139" t="s">
        <v>142</v>
      </c>
      <c r="E147" s="140" t="s">
        <v>241</v>
      </c>
      <c r="F147" s="205" t="s">
        <v>242</v>
      </c>
      <c r="G147" s="205"/>
      <c r="H147" s="205"/>
      <c r="I147" s="205"/>
      <c r="J147" s="141" t="s">
        <v>209</v>
      </c>
      <c r="K147" s="142">
        <v>2</v>
      </c>
      <c r="L147" s="143"/>
      <c r="M147" s="206"/>
      <c r="N147" s="206"/>
      <c r="O147" s="206"/>
      <c r="P147" s="206">
        <f>ROUND(V147*K147,2)</f>
        <v>0</v>
      </c>
      <c r="Q147" s="206"/>
      <c r="R147" s="144"/>
      <c r="T147" s="145" t="s">
        <v>5</v>
      </c>
      <c r="U147" s="41" t="s">
        <v>42</v>
      </c>
      <c r="V147" s="103">
        <f>L147+M147</f>
        <v>0</v>
      </c>
      <c r="W147" s="103">
        <f>ROUND(L147*K147,2)</f>
        <v>0</v>
      </c>
      <c r="X147" s="103">
        <f>ROUND(M147*K147,2)</f>
        <v>0</v>
      </c>
      <c r="Y147" s="146">
        <v>63.866</v>
      </c>
      <c r="Z147" s="146">
        <f>Y147*K147</f>
        <v>127.732</v>
      </c>
      <c r="AA147" s="146">
        <v>9.3000000000000005E-4</v>
      </c>
      <c r="AB147" s="146">
        <f>AA147*K147</f>
        <v>1.8600000000000001E-3</v>
      </c>
      <c r="AC147" s="146">
        <v>4.9000000000000004</v>
      </c>
      <c r="AD147" s="147">
        <f>AC147*K147</f>
        <v>9.8000000000000007</v>
      </c>
      <c r="AR147" s="18" t="s">
        <v>146</v>
      </c>
      <c r="AT147" s="18" t="s">
        <v>142</v>
      </c>
      <c r="AU147" s="18" t="s">
        <v>97</v>
      </c>
      <c r="AY147" s="18" t="s">
        <v>140</v>
      </c>
      <c r="BE147" s="148">
        <f>IF(U147="základní",P147,0)</f>
        <v>0</v>
      </c>
      <c r="BF147" s="148">
        <f>IF(U147="snížená",P147,0)</f>
        <v>0</v>
      </c>
      <c r="BG147" s="148">
        <f>IF(U147="zákl. přenesená",P147,0)</f>
        <v>0</v>
      </c>
      <c r="BH147" s="148">
        <f>IF(U147="sníž. přenesená",P147,0)</f>
        <v>0</v>
      </c>
      <c r="BI147" s="148">
        <f>IF(U147="nulová",P147,0)</f>
        <v>0</v>
      </c>
      <c r="BJ147" s="18" t="s">
        <v>86</v>
      </c>
      <c r="BK147" s="148">
        <f>ROUND(V147*K147,2)</f>
        <v>0</v>
      </c>
      <c r="BL147" s="18" t="s">
        <v>146</v>
      </c>
      <c r="BM147" s="18" t="s">
        <v>243</v>
      </c>
    </row>
    <row r="148" spans="2:65" s="1" customFormat="1" ht="31.5" customHeight="1">
      <c r="B148" s="138"/>
      <c r="C148" s="139" t="s">
        <v>97</v>
      </c>
      <c r="D148" s="139" t="s">
        <v>142</v>
      </c>
      <c r="E148" s="140" t="s">
        <v>244</v>
      </c>
      <c r="F148" s="205" t="s">
        <v>245</v>
      </c>
      <c r="G148" s="205"/>
      <c r="H148" s="205"/>
      <c r="I148" s="205"/>
      <c r="J148" s="141" t="s">
        <v>209</v>
      </c>
      <c r="K148" s="142">
        <v>2</v>
      </c>
      <c r="L148" s="143"/>
      <c r="M148" s="206"/>
      <c r="N148" s="206"/>
      <c r="O148" s="206"/>
      <c r="P148" s="206">
        <f>ROUND(V148*K148,2)</f>
        <v>0</v>
      </c>
      <c r="Q148" s="206"/>
      <c r="R148" s="144"/>
      <c r="T148" s="145" t="s">
        <v>5</v>
      </c>
      <c r="U148" s="41" t="s">
        <v>42</v>
      </c>
      <c r="V148" s="103">
        <f>L148+M148</f>
        <v>0</v>
      </c>
      <c r="W148" s="103">
        <f>ROUND(L148*K148,2)</f>
        <v>0</v>
      </c>
      <c r="X148" s="103">
        <f>ROUND(M148*K148,2)</f>
        <v>0</v>
      </c>
      <c r="Y148" s="146">
        <v>2.915</v>
      </c>
      <c r="Z148" s="146">
        <f>Y148*K148</f>
        <v>5.83</v>
      </c>
      <c r="AA148" s="146">
        <v>1.7000000000000001E-4</v>
      </c>
      <c r="AB148" s="146">
        <f>AA148*K148</f>
        <v>3.4000000000000002E-4</v>
      </c>
      <c r="AC148" s="146">
        <v>0.35625000000000001</v>
      </c>
      <c r="AD148" s="147">
        <f>AC148*K148</f>
        <v>0.71250000000000002</v>
      </c>
      <c r="AR148" s="18" t="s">
        <v>146</v>
      </c>
      <c r="AT148" s="18" t="s">
        <v>142</v>
      </c>
      <c r="AU148" s="18" t="s">
        <v>97</v>
      </c>
      <c r="AY148" s="18" t="s">
        <v>140</v>
      </c>
      <c r="BE148" s="148">
        <f>IF(U148="základní",P148,0)</f>
        <v>0</v>
      </c>
      <c r="BF148" s="148">
        <f>IF(U148="snížená",P148,0)</f>
        <v>0</v>
      </c>
      <c r="BG148" s="148">
        <f>IF(U148="zákl. přenesená",P148,0)</f>
        <v>0</v>
      </c>
      <c r="BH148" s="148">
        <f>IF(U148="sníž. přenesená",P148,0)</f>
        <v>0</v>
      </c>
      <c r="BI148" s="148">
        <f>IF(U148="nulová",P148,0)</f>
        <v>0</v>
      </c>
      <c r="BJ148" s="18" t="s">
        <v>86</v>
      </c>
      <c r="BK148" s="148">
        <f>ROUND(V148*K148,2)</f>
        <v>0</v>
      </c>
      <c r="BL148" s="18" t="s">
        <v>146</v>
      </c>
      <c r="BM148" s="18" t="s">
        <v>246</v>
      </c>
    </row>
    <row r="149" spans="2:65" s="1" customFormat="1" ht="22.5" customHeight="1">
      <c r="B149" s="138"/>
      <c r="C149" s="139" t="s">
        <v>247</v>
      </c>
      <c r="D149" s="139" t="s">
        <v>142</v>
      </c>
      <c r="E149" s="140" t="s">
        <v>248</v>
      </c>
      <c r="F149" s="205" t="s">
        <v>249</v>
      </c>
      <c r="G149" s="205"/>
      <c r="H149" s="205"/>
      <c r="I149" s="205"/>
      <c r="J149" s="141" t="s">
        <v>250</v>
      </c>
      <c r="K149" s="142">
        <v>2</v>
      </c>
      <c r="L149" s="143"/>
      <c r="M149" s="206"/>
      <c r="N149" s="206"/>
      <c r="O149" s="206"/>
      <c r="P149" s="206">
        <f>ROUND(V149*K149,2)</f>
        <v>0</v>
      </c>
      <c r="Q149" s="206"/>
      <c r="R149" s="144"/>
      <c r="T149" s="145" t="s">
        <v>5</v>
      </c>
      <c r="U149" s="41" t="s">
        <v>42</v>
      </c>
      <c r="V149" s="103">
        <f>L149+M149</f>
        <v>0</v>
      </c>
      <c r="W149" s="103">
        <f>ROUND(L149*K149,2)</f>
        <v>0</v>
      </c>
      <c r="X149" s="103">
        <f>ROUND(M149*K149,2)</f>
        <v>0</v>
      </c>
      <c r="Y149" s="146">
        <v>9.2910000000000004</v>
      </c>
      <c r="Z149" s="146">
        <f>Y149*K149</f>
        <v>18.582000000000001</v>
      </c>
      <c r="AA149" s="146">
        <v>2.9999999999999997E-4</v>
      </c>
      <c r="AB149" s="146">
        <f>AA149*K149</f>
        <v>5.9999999999999995E-4</v>
      </c>
      <c r="AC149" s="146">
        <v>0</v>
      </c>
      <c r="AD149" s="147">
        <f>AC149*K149</f>
        <v>0</v>
      </c>
      <c r="AR149" s="18" t="s">
        <v>146</v>
      </c>
      <c r="AT149" s="18" t="s">
        <v>142</v>
      </c>
      <c r="AU149" s="18" t="s">
        <v>97</v>
      </c>
      <c r="AY149" s="18" t="s">
        <v>140</v>
      </c>
      <c r="BE149" s="148">
        <f>IF(U149="základní",P149,0)</f>
        <v>0</v>
      </c>
      <c r="BF149" s="148">
        <f>IF(U149="snížená",P149,0)</f>
        <v>0</v>
      </c>
      <c r="BG149" s="148">
        <f>IF(U149="zákl. přenesená",P149,0)</f>
        <v>0</v>
      </c>
      <c r="BH149" s="148">
        <f>IF(U149="sníž. přenesená",P149,0)</f>
        <v>0</v>
      </c>
      <c r="BI149" s="148">
        <f>IF(U149="nulová",P149,0)</f>
        <v>0</v>
      </c>
      <c r="BJ149" s="18" t="s">
        <v>86</v>
      </c>
      <c r="BK149" s="148">
        <f>ROUND(V149*K149,2)</f>
        <v>0</v>
      </c>
      <c r="BL149" s="18" t="s">
        <v>146</v>
      </c>
      <c r="BM149" s="18" t="s">
        <v>251</v>
      </c>
    </row>
    <row r="150" spans="2:65" s="1" customFormat="1" ht="44.25" customHeight="1">
      <c r="B150" s="138"/>
      <c r="C150" s="149" t="s">
        <v>252</v>
      </c>
      <c r="D150" s="149" t="s">
        <v>169</v>
      </c>
      <c r="E150" s="150" t="s">
        <v>253</v>
      </c>
      <c r="F150" s="219" t="s">
        <v>254</v>
      </c>
      <c r="G150" s="219"/>
      <c r="H150" s="219"/>
      <c r="I150" s="219"/>
      <c r="J150" s="151" t="s">
        <v>250</v>
      </c>
      <c r="K150" s="152">
        <v>1</v>
      </c>
      <c r="L150" s="153"/>
      <c r="M150" s="220"/>
      <c r="N150" s="220"/>
      <c r="O150" s="221"/>
      <c r="P150" s="206">
        <f>ROUND(V150*K150,2)</f>
        <v>0</v>
      </c>
      <c r="Q150" s="206"/>
      <c r="R150" s="144"/>
      <c r="T150" s="145" t="s">
        <v>5</v>
      </c>
      <c r="U150" s="41" t="s">
        <v>42</v>
      </c>
      <c r="V150" s="103">
        <f>L150+M150</f>
        <v>0</v>
      </c>
      <c r="W150" s="103">
        <f>ROUND(L150*K150,2)</f>
        <v>0</v>
      </c>
      <c r="X150" s="103">
        <f>ROUND(M150*K150,2)</f>
        <v>0</v>
      </c>
      <c r="Y150" s="146">
        <v>0</v>
      </c>
      <c r="Z150" s="146">
        <f>Y150*K150</f>
        <v>0</v>
      </c>
      <c r="AA150" s="146">
        <v>1.3</v>
      </c>
      <c r="AB150" s="146">
        <f>AA150*K150</f>
        <v>1.3</v>
      </c>
      <c r="AC150" s="146">
        <v>0</v>
      </c>
      <c r="AD150" s="147">
        <f>AC150*K150</f>
        <v>0</v>
      </c>
      <c r="AR150" s="18" t="s">
        <v>172</v>
      </c>
      <c r="AT150" s="18" t="s">
        <v>169</v>
      </c>
      <c r="AU150" s="18" t="s">
        <v>97</v>
      </c>
      <c r="AY150" s="18" t="s">
        <v>140</v>
      </c>
      <c r="BE150" s="148">
        <f>IF(U150="základní",P150,0)</f>
        <v>0</v>
      </c>
      <c r="BF150" s="148">
        <f>IF(U150="snížená",P150,0)</f>
        <v>0</v>
      </c>
      <c r="BG150" s="148">
        <f>IF(U150="zákl. přenesená",P150,0)</f>
        <v>0</v>
      </c>
      <c r="BH150" s="148">
        <f>IF(U150="sníž. přenesená",P150,0)</f>
        <v>0</v>
      </c>
      <c r="BI150" s="148">
        <f>IF(U150="nulová",P150,0)</f>
        <v>0</v>
      </c>
      <c r="BJ150" s="18" t="s">
        <v>86</v>
      </c>
      <c r="BK150" s="148">
        <f>ROUND(V150*K150,2)</f>
        <v>0</v>
      </c>
      <c r="BL150" s="18" t="s">
        <v>146</v>
      </c>
      <c r="BM150" s="18" t="s">
        <v>255</v>
      </c>
    </row>
    <row r="151" spans="2:65" s="10" customFormat="1" ht="22.5" customHeight="1">
      <c r="B151" s="154"/>
      <c r="C151" s="155"/>
      <c r="D151" s="155"/>
      <c r="E151" s="156" t="s">
        <v>5</v>
      </c>
      <c r="F151" s="217" t="s">
        <v>256</v>
      </c>
      <c r="G151" s="218"/>
      <c r="H151" s="218"/>
      <c r="I151" s="218"/>
      <c r="J151" s="155"/>
      <c r="K151" s="157">
        <v>1</v>
      </c>
      <c r="L151" s="155"/>
      <c r="M151" s="155"/>
      <c r="N151" s="155"/>
      <c r="O151" s="155"/>
      <c r="P151" s="155"/>
      <c r="Q151" s="155"/>
      <c r="R151" s="158"/>
      <c r="T151" s="159"/>
      <c r="U151" s="155"/>
      <c r="V151" s="155"/>
      <c r="W151" s="155"/>
      <c r="X151" s="155"/>
      <c r="Y151" s="155"/>
      <c r="Z151" s="155"/>
      <c r="AA151" s="155"/>
      <c r="AB151" s="155"/>
      <c r="AC151" s="155"/>
      <c r="AD151" s="160"/>
      <c r="AT151" s="161" t="s">
        <v>257</v>
      </c>
      <c r="AU151" s="161" t="s">
        <v>97</v>
      </c>
      <c r="AV151" s="10" t="s">
        <v>97</v>
      </c>
      <c r="AW151" s="10" t="s">
        <v>7</v>
      </c>
      <c r="AX151" s="10" t="s">
        <v>79</v>
      </c>
      <c r="AY151" s="161" t="s">
        <v>140</v>
      </c>
    </row>
    <row r="152" spans="2:65" s="10" customFormat="1" ht="22.5" customHeight="1">
      <c r="B152" s="154"/>
      <c r="C152" s="155"/>
      <c r="D152" s="155"/>
      <c r="E152" s="156" t="s">
        <v>5</v>
      </c>
      <c r="F152" s="222" t="s">
        <v>258</v>
      </c>
      <c r="G152" s="223"/>
      <c r="H152" s="223"/>
      <c r="I152" s="223"/>
      <c r="J152" s="155"/>
      <c r="K152" s="157">
        <v>2</v>
      </c>
      <c r="L152" s="155"/>
      <c r="M152" s="155"/>
      <c r="N152" s="155"/>
      <c r="O152" s="155"/>
      <c r="P152" s="155"/>
      <c r="Q152" s="155"/>
      <c r="R152" s="158"/>
      <c r="T152" s="159"/>
      <c r="U152" s="155"/>
      <c r="V152" s="155"/>
      <c r="W152" s="155"/>
      <c r="X152" s="155"/>
      <c r="Y152" s="155"/>
      <c r="Z152" s="155"/>
      <c r="AA152" s="155"/>
      <c r="AB152" s="155"/>
      <c r="AC152" s="155"/>
      <c r="AD152" s="160"/>
      <c r="AT152" s="161" t="s">
        <v>257</v>
      </c>
      <c r="AU152" s="161" t="s">
        <v>97</v>
      </c>
      <c r="AV152" s="10" t="s">
        <v>97</v>
      </c>
      <c r="AW152" s="10" t="s">
        <v>7</v>
      </c>
      <c r="AX152" s="10" t="s">
        <v>79</v>
      </c>
      <c r="AY152" s="161" t="s">
        <v>140</v>
      </c>
    </row>
    <row r="153" spans="2:65" s="10" customFormat="1" ht="22.5" customHeight="1">
      <c r="B153" s="154"/>
      <c r="C153" s="155"/>
      <c r="D153" s="155"/>
      <c r="E153" s="156" t="s">
        <v>5</v>
      </c>
      <c r="F153" s="222" t="s">
        <v>259</v>
      </c>
      <c r="G153" s="223"/>
      <c r="H153" s="223"/>
      <c r="I153" s="223"/>
      <c r="J153" s="155"/>
      <c r="K153" s="157">
        <v>2</v>
      </c>
      <c r="L153" s="155"/>
      <c r="M153" s="155"/>
      <c r="N153" s="155"/>
      <c r="O153" s="155"/>
      <c r="P153" s="155"/>
      <c r="Q153" s="155"/>
      <c r="R153" s="158"/>
      <c r="T153" s="159"/>
      <c r="U153" s="155"/>
      <c r="V153" s="155"/>
      <c r="W153" s="155"/>
      <c r="X153" s="155"/>
      <c r="Y153" s="155"/>
      <c r="Z153" s="155"/>
      <c r="AA153" s="155"/>
      <c r="AB153" s="155"/>
      <c r="AC153" s="155"/>
      <c r="AD153" s="160"/>
      <c r="AT153" s="161" t="s">
        <v>257</v>
      </c>
      <c r="AU153" s="161" t="s">
        <v>97</v>
      </c>
      <c r="AV153" s="10" t="s">
        <v>97</v>
      </c>
      <c r="AW153" s="10" t="s">
        <v>7</v>
      </c>
      <c r="AX153" s="10" t="s">
        <v>79</v>
      </c>
      <c r="AY153" s="161" t="s">
        <v>140</v>
      </c>
    </row>
    <row r="154" spans="2:65" s="10" customFormat="1" ht="31.5" customHeight="1">
      <c r="B154" s="154"/>
      <c r="C154" s="155"/>
      <c r="D154" s="155"/>
      <c r="E154" s="156" t="s">
        <v>5</v>
      </c>
      <c r="F154" s="222" t="s">
        <v>260</v>
      </c>
      <c r="G154" s="223"/>
      <c r="H154" s="223"/>
      <c r="I154" s="223"/>
      <c r="J154" s="155"/>
      <c r="K154" s="157">
        <v>2</v>
      </c>
      <c r="L154" s="155"/>
      <c r="M154" s="155"/>
      <c r="N154" s="155"/>
      <c r="O154" s="155"/>
      <c r="P154" s="155"/>
      <c r="Q154" s="155"/>
      <c r="R154" s="158"/>
      <c r="T154" s="159"/>
      <c r="U154" s="155"/>
      <c r="V154" s="155"/>
      <c r="W154" s="155"/>
      <c r="X154" s="155"/>
      <c r="Y154" s="155"/>
      <c r="Z154" s="155"/>
      <c r="AA154" s="155"/>
      <c r="AB154" s="155"/>
      <c r="AC154" s="155"/>
      <c r="AD154" s="160"/>
      <c r="AT154" s="161" t="s">
        <v>257</v>
      </c>
      <c r="AU154" s="161" t="s">
        <v>97</v>
      </c>
      <c r="AV154" s="10" t="s">
        <v>97</v>
      </c>
      <c r="AW154" s="10" t="s">
        <v>7</v>
      </c>
      <c r="AX154" s="10" t="s">
        <v>79</v>
      </c>
      <c r="AY154" s="161" t="s">
        <v>140</v>
      </c>
    </row>
    <row r="155" spans="2:65" s="10" customFormat="1" ht="22.5" customHeight="1">
      <c r="B155" s="154"/>
      <c r="C155" s="155"/>
      <c r="D155" s="155"/>
      <c r="E155" s="156" t="s">
        <v>5</v>
      </c>
      <c r="F155" s="222" t="s">
        <v>261</v>
      </c>
      <c r="G155" s="223"/>
      <c r="H155" s="223"/>
      <c r="I155" s="223"/>
      <c r="J155" s="155"/>
      <c r="K155" s="157">
        <v>2</v>
      </c>
      <c r="L155" s="155"/>
      <c r="M155" s="155"/>
      <c r="N155" s="155"/>
      <c r="O155" s="155"/>
      <c r="P155" s="155"/>
      <c r="Q155" s="155"/>
      <c r="R155" s="158"/>
      <c r="T155" s="159"/>
      <c r="U155" s="155"/>
      <c r="V155" s="155"/>
      <c r="W155" s="155"/>
      <c r="X155" s="155"/>
      <c r="Y155" s="155"/>
      <c r="Z155" s="155"/>
      <c r="AA155" s="155"/>
      <c r="AB155" s="155"/>
      <c r="AC155" s="155"/>
      <c r="AD155" s="160"/>
      <c r="AT155" s="161" t="s">
        <v>257</v>
      </c>
      <c r="AU155" s="161" t="s">
        <v>97</v>
      </c>
      <c r="AV155" s="10" t="s">
        <v>97</v>
      </c>
      <c r="AW155" s="10" t="s">
        <v>7</v>
      </c>
      <c r="AX155" s="10" t="s">
        <v>79</v>
      </c>
      <c r="AY155" s="161" t="s">
        <v>140</v>
      </c>
    </row>
    <row r="156" spans="2:65" s="10" customFormat="1" ht="22.5" customHeight="1">
      <c r="B156" s="154"/>
      <c r="C156" s="155"/>
      <c r="D156" s="155"/>
      <c r="E156" s="156" t="s">
        <v>5</v>
      </c>
      <c r="F156" s="222" t="s">
        <v>262</v>
      </c>
      <c r="G156" s="223"/>
      <c r="H156" s="223"/>
      <c r="I156" s="223"/>
      <c r="J156" s="155"/>
      <c r="K156" s="157">
        <v>2</v>
      </c>
      <c r="L156" s="155"/>
      <c r="M156" s="155"/>
      <c r="N156" s="155"/>
      <c r="O156" s="155"/>
      <c r="P156" s="155"/>
      <c r="Q156" s="155"/>
      <c r="R156" s="158"/>
      <c r="T156" s="159"/>
      <c r="U156" s="155"/>
      <c r="V156" s="155"/>
      <c r="W156" s="155"/>
      <c r="X156" s="155"/>
      <c r="Y156" s="155"/>
      <c r="Z156" s="155"/>
      <c r="AA156" s="155"/>
      <c r="AB156" s="155"/>
      <c r="AC156" s="155"/>
      <c r="AD156" s="160"/>
      <c r="AT156" s="161" t="s">
        <v>257</v>
      </c>
      <c r="AU156" s="161" t="s">
        <v>97</v>
      </c>
      <c r="AV156" s="10" t="s">
        <v>97</v>
      </c>
      <c r="AW156" s="10" t="s">
        <v>7</v>
      </c>
      <c r="AX156" s="10" t="s">
        <v>79</v>
      </c>
      <c r="AY156" s="161" t="s">
        <v>140</v>
      </c>
    </row>
    <row r="157" spans="2:65" s="10" customFormat="1" ht="22.5" customHeight="1">
      <c r="B157" s="154"/>
      <c r="C157" s="155"/>
      <c r="D157" s="155"/>
      <c r="E157" s="156" t="s">
        <v>5</v>
      </c>
      <c r="F157" s="222" t="s">
        <v>263</v>
      </c>
      <c r="G157" s="223"/>
      <c r="H157" s="223"/>
      <c r="I157" s="223"/>
      <c r="J157" s="155"/>
      <c r="K157" s="157">
        <v>1</v>
      </c>
      <c r="L157" s="155"/>
      <c r="M157" s="155"/>
      <c r="N157" s="155"/>
      <c r="O157" s="155"/>
      <c r="P157" s="155"/>
      <c r="Q157" s="155"/>
      <c r="R157" s="158"/>
      <c r="T157" s="159"/>
      <c r="U157" s="155"/>
      <c r="V157" s="155"/>
      <c r="W157" s="155"/>
      <c r="X157" s="155"/>
      <c r="Y157" s="155"/>
      <c r="Z157" s="155"/>
      <c r="AA157" s="155"/>
      <c r="AB157" s="155"/>
      <c r="AC157" s="155"/>
      <c r="AD157" s="160"/>
      <c r="AT157" s="161" t="s">
        <v>257</v>
      </c>
      <c r="AU157" s="161" t="s">
        <v>97</v>
      </c>
      <c r="AV157" s="10" t="s">
        <v>97</v>
      </c>
      <c r="AW157" s="10" t="s">
        <v>7</v>
      </c>
      <c r="AX157" s="10" t="s">
        <v>79</v>
      </c>
      <c r="AY157" s="161" t="s">
        <v>140</v>
      </c>
    </row>
    <row r="158" spans="2:65" s="10" customFormat="1" ht="22.5" customHeight="1">
      <c r="B158" s="154"/>
      <c r="C158" s="155"/>
      <c r="D158" s="155"/>
      <c r="E158" s="156" t="s">
        <v>5</v>
      </c>
      <c r="F158" s="222" t="s">
        <v>264</v>
      </c>
      <c r="G158" s="223"/>
      <c r="H158" s="223"/>
      <c r="I158" s="223"/>
      <c r="J158" s="155"/>
      <c r="K158" s="157">
        <v>2</v>
      </c>
      <c r="L158" s="155"/>
      <c r="M158" s="155"/>
      <c r="N158" s="155"/>
      <c r="O158" s="155"/>
      <c r="P158" s="155"/>
      <c r="Q158" s="155"/>
      <c r="R158" s="158"/>
      <c r="T158" s="159"/>
      <c r="U158" s="155"/>
      <c r="V158" s="155"/>
      <c r="W158" s="155"/>
      <c r="X158" s="155"/>
      <c r="Y158" s="155"/>
      <c r="Z158" s="155"/>
      <c r="AA158" s="155"/>
      <c r="AB158" s="155"/>
      <c r="AC158" s="155"/>
      <c r="AD158" s="160"/>
      <c r="AT158" s="161" t="s">
        <v>257</v>
      </c>
      <c r="AU158" s="161" t="s">
        <v>97</v>
      </c>
      <c r="AV158" s="10" t="s">
        <v>97</v>
      </c>
      <c r="AW158" s="10" t="s">
        <v>7</v>
      </c>
      <c r="AX158" s="10" t="s">
        <v>79</v>
      </c>
      <c r="AY158" s="161" t="s">
        <v>140</v>
      </c>
    </row>
    <row r="159" spans="2:65" s="10" customFormat="1" ht="22.5" customHeight="1">
      <c r="B159" s="154"/>
      <c r="C159" s="155"/>
      <c r="D159" s="155"/>
      <c r="E159" s="156" t="s">
        <v>5</v>
      </c>
      <c r="F159" s="222" t="s">
        <v>265</v>
      </c>
      <c r="G159" s="223"/>
      <c r="H159" s="223"/>
      <c r="I159" s="223"/>
      <c r="J159" s="155"/>
      <c r="K159" s="157">
        <v>2</v>
      </c>
      <c r="L159" s="155"/>
      <c r="M159" s="155"/>
      <c r="N159" s="155"/>
      <c r="O159" s="155"/>
      <c r="P159" s="155"/>
      <c r="Q159" s="155"/>
      <c r="R159" s="158"/>
      <c r="T159" s="159"/>
      <c r="U159" s="155"/>
      <c r="V159" s="155"/>
      <c r="W159" s="155"/>
      <c r="X159" s="155"/>
      <c r="Y159" s="155"/>
      <c r="Z159" s="155"/>
      <c r="AA159" s="155"/>
      <c r="AB159" s="155"/>
      <c r="AC159" s="155"/>
      <c r="AD159" s="160"/>
      <c r="AT159" s="161" t="s">
        <v>257</v>
      </c>
      <c r="AU159" s="161" t="s">
        <v>97</v>
      </c>
      <c r="AV159" s="10" t="s">
        <v>97</v>
      </c>
      <c r="AW159" s="10" t="s">
        <v>7</v>
      </c>
      <c r="AX159" s="10" t="s">
        <v>79</v>
      </c>
      <c r="AY159" s="161" t="s">
        <v>140</v>
      </c>
    </row>
    <row r="160" spans="2:65" s="10" customFormat="1" ht="31.5" customHeight="1">
      <c r="B160" s="154"/>
      <c r="C160" s="155"/>
      <c r="D160" s="155"/>
      <c r="E160" s="156" t="s">
        <v>5</v>
      </c>
      <c r="F160" s="222" t="s">
        <v>266</v>
      </c>
      <c r="G160" s="223"/>
      <c r="H160" s="223"/>
      <c r="I160" s="223"/>
      <c r="J160" s="155"/>
      <c r="K160" s="157">
        <v>1</v>
      </c>
      <c r="L160" s="155"/>
      <c r="M160" s="155"/>
      <c r="N160" s="155"/>
      <c r="O160" s="155"/>
      <c r="P160" s="155"/>
      <c r="Q160" s="155"/>
      <c r="R160" s="158"/>
      <c r="T160" s="159"/>
      <c r="U160" s="155"/>
      <c r="V160" s="155"/>
      <c r="W160" s="155"/>
      <c r="X160" s="155"/>
      <c r="Y160" s="155"/>
      <c r="Z160" s="155"/>
      <c r="AA160" s="155"/>
      <c r="AB160" s="155"/>
      <c r="AC160" s="155"/>
      <c r="AD160" s="160"/>
      <c r="AT160" s="161" t="s">
        <v>257</v>
      </c>
      <c r="AU160" s="161" t="s">
        <v>97</v>
      </c>
      <c r="AV160" s="10" t="s">
        <v>97</v>
      </c>
      <c r="AW160" s="10" t="s">
        <v>7</v>
      </c>
      <c r="AX160" s="10" t="s">
        <v>79</v>
      </c>
      <c r="AY160" s="161" t="s">
        <v>140</v>
      </c>
    </row>
    <row r="161" spans="2:65" s="10" customFormat="1" ht="31.5" customHeight="1">
      <c r="B161" s="154"/>
      <c r="C161" s="155"/>
      <c r="D161" s="155"/>
      <c r="E161" s="156" t="s">
        <v>5</v>
      </c>
      <c r="F161" s="222" t="s">
        <v>267</v>
      </c>
      <c r="G161" s="223"/>
      <c r="H161" s="223"/>
      <c r="I161" s="223"/>
      <c r="J161" s="155"/>
      <c r="K161" s="157">
        <v>1</v>
      </c>
      <c r="L161" s="155"/>
      <c r="M161" s="155"/>
      <c r="N161" s="155"/>
      <c r="O161" s="155"/>
      <c r="P161" s="155"/>
      <c r="Q161" s="155"/>
      <c r="R161" s="158"/>
      <c r="T161" s="159"/>
      <c r="U161" s="155"/>
      <c r="V161" s="155"/>
      <c r="W161" s="155"/>
      <c r="X161" s="155"/>
      <c r="Y161" s="155"/>
      <c r="Z161" s="155"/>
      <c r="AA161" s="155"/>
      <c r="AB161" s="155"/>
      <c r="AC161" s="155"/>
      <c r="AD161" s="160"/>
      <c r="AT161" s="161" t="s">
        <v>257</v>
      </c>
      <c r="AU161" s="161" t="s">
        <v>97</v>
      </c>
      <c r="AV161" s="10" t="s">
        <v>97</v>
      </c>
      <c r="AW161" s="10" t="s">
        <v>7</v>
      </c>
      <c r="AX161" s="10" t="s">
        <v>79</v>
      </c>
      <c r="AY161" s="161" t="s">
        <v>140</v>
      </c>
    </row>
    <row r="162" spans="2:65" s="10" customFormat="1" ht="22.5" customHeight="1">
      <c r="B162" s="154"/>
      <c r="C162" s="155"/>
      <c r="D162" s="155"/>
      <c r="E162" s="156" t="s">
        <v>5</v>
      </c>
      <c r="F162" s="222" t="s">
        <v>268</v>
      </c>
      <c r="G162" s="223"/>
      <c r="H162" s="223"/>
      <c r="I162" s="223"/>
      <c r="J162" s="155"/>
      <c r="K162" s="157">
        <v>1</v>
      </c>
      <c r="L162" s="155"/>
      <c r="M162" s="155"/>
      <c r="N162" s="155"/>
      <c r="O162" s="155"/>
      <c r="P162" s="155"/>
      <c r="Q162" s="155"/>
      <c r="R162" s="158"/>
      <c r="T162" s="159"/>
      <c r="U162" s="155"/>
      <c r="V162" s="155"/>
      <c r="W162" s="155"/>
      <c r="X162" s="155"/>
      <c r="Y162" s="155"/>
      <c r="Z162" s="155"/>
      <c r="AA162" s="155"/>
      <c r="AB162" s="155"/>
      <c r="AC162" s="155"/>
      <c r="AD162" s="160"/>
      <c r="AT162" s="161" t="s">
        <v>257</v>
      </c>
      <c r="AU162" s="161" t="s">
        <v>97</v>
      </c>
      <c r="AV162" s="10" t="s">
        <v>97</v>
      </c>
      <c r="AW162" s="10" t="s">
        <v>7</v>
      </c>
      <c r="AX162" s="10" t="s">
        <v>79</v>
      </c>
      <c r="AY162" s="161" t="s">
        <v>140</v>
      </c>
    </row>
    <row r="163" spans="2:65" s="10" customFormat="1" ht="22.5" customHeight="1">
      <c r="B163" s="154"/>
      <c r="C163" s="155"/>
      <c r="D163" s="155"/>
      <c r="E163" s="156" t="s">
        <v>5</v>
      </c>
      <c r="F163" s="222" t="s">
        <v>269</v>
      </c>
      <c r="G163" s="223"/>
      <c r="H163" s="223"/>
      <c r="I163" s="223"/>
      <c r="J163" s="155"/>
      <c r="K163" s="157">
        <v>2</v>
      </c>
      <c r="L163" s="155"/>
      <c r="M163" s="155"/>
      <c r="N163" s="155"/>
      <c r="O163" s="155"/>
      <c r="P163" s="155"/>
      <c r="Q163" s="155"/>
      <c r="R163" s="158"/>
      <c r="T163" s="159"/>
      <c r="U163" s="155"/>
      <c r="V163" s="155"/>
      <c r="W163" s="155"/>
      <c r="X163" s="155"/>
      <c r="Y163" s="155"/>
      <c r="Z163" s="155"/>
      <c r="AA163" s="155"/>
      <c r="AB163" s="155"/>
      <c r="AC163" s="155"/>
      <c r="AD163" s="160"/>
      <c r="AT163" s="161" t="s">
        <v>257</v>
      </c>
      <c r="AU163" s="161" t="s">
        <v>97</v>
      </c>
      <c r="AV163" s="10" t="s">
        <v>97</v>
      </c>
      <c r="AW163" s="10" t="s">
        <v>7</v>
      </c>
      <c r="AX163" s="10" t="s">
        <v>79</v>
      </c>
      <c r="AY163" s="161" t="s">
        <v>140</v>
      </c>
    </row>
    <row r="164" spans="2:65" s="10" customFormat="1" ht="22.5" customHeight="1">
      <c r="B164" s="154"/>
      <c r="C164" s="155"/>
      <c r="D164" s="155"/>
      <c r="E164" s="156" t="s">
        <v>5</v>
      </c>
      <c r="F164" s="222" t="s">
        <v>270</v>
      </c>
      <c r="G164" s="223"/>
      <c r="H164" s="223"/>
      <c r="I164" s="223"/>
      <c r="J164" s="155"/>
      <c r="K164" s="157">
        <v>1</v>
      </c>
      <c r="L164" s="155"/>
      <c r="M164" s="155"/>
      <c r="N164" s="155"/>
      <c r="O164" s="155"/>
      <c r="P164" s="155"/>
      <c r="Q164" s="155"/>
      <c r="R164" s="158"/>
      <c r="T164" s="159"/>
      <c r="U164" s="155"/>
      <c r="V164" s="155"/>
      <c r="W164" s="155"/>
      <c r="X164" s="155"/>
      <c r="Y164" s="155"/>
      <c r="Z164" s="155"/>
      <c r="AA164" s="155"/>
      <c r="AB164" s="155"/>
      <c r="AC164" s="155"/>
      <c r="AD164" s="160"/>
      <c r="AT164" s="161" t="s">
        <v>257</v>
      </c>
      <c r="AU164" s="161" t="s">
        <v>97</v>
      </c>
      <c r="AV164" s="10" t="s">
        <v>97</v>
      </c>
      <c r="AW164" s="10" t="s">
        <v>7</v>
      </c>
      <c r="AX164" s="10" t="s">
        <v>79</v>
      </c>
      <c r="AY164" s="161" t="s">
        <v>140</v>
      </c>
    </row>
    <row r="165" spans="2:65" s="10" customFormat="1" ht="22.5" customHeight="1">
      <c r="B165" s="154"/>
      <c r="C165" s="155"/>
      <c r="D165" s="155"/>
      <c r="E165" s="156" t="s">
        <v>5</v>
      </c>
      <c r="F165" s="222" t="s">
        <v>271</v>
      </c>
      <c r="G165" s="223"/>
      <c r="H165" s="223"/>
      <c r="I165" s="223"/>
      <c r="J165" s="155"/>
      <c r="K165" s="157">
        <v>2</v>
      </c>
      <c r="L165" s="155"/>
      <c r="M165" s="155"/>
      <c r="N165" s="155"/>
      <c r="O165" s="155"/>
      <c r="P165" s="155"/>
      <c r="Q165" s="155"/>
      <c r="R165" s="158"/>
      <c r="T165" s="159"/>
      <c r="U165" s="155"/>
      <c r="V165" s="155"/>
      <c r="W165" s="155"/>
      <c r="X165" s="155"/>
      <c r="Y165" s="155"/>
      <c r="Z165" s="155"/>
      <c r="AA165" s="155"/>
      <c r="AB165" s="155"/>
      <c r="AC165" s="155"/>
      <c r="AD165" s="160"/>
      <c r="AT165" s="161" t="s">
        <v>257</v>
      </c>
      <c r="AU165" s="161" t="s">
        <v>97</v>
      </c>
      <c r="AV165" s="10" t="s">
        <v>97</v>
      </c>
      <c r="AW165" s="10" t="s">
        <v>7</v>
      </c>
      <c r="AX165" s="10" t="s">
        <v>79</v>
      </c>
      <c r="AY165" s="161" t="s">
        <v>140</v>
      </c>
    </row>
    <row r="166" spans="2:65" s="10" customFormat="1" ht="22.5" customHeight="1">
      <c r="B166" s="154"/>
      <c r="C166" s="155"/>
      <c r="D166" s="155"/>
      <c r="E166" s="156" t="s">
        <v>5</v>
      </c>
      <c r="F166" s="222" t="s">
        <v>272</v>
      </c>
      <c r="G166" s="223"/>
      <c r="H166" s="223"/>
      <c r="I166" s="223"/>
      <c r="J166" s="155"/>
      <c r="K166" s="157">
        <v>2</v>
      </c>
      <c r="L166" s="155"/>
      <c r="M166" s="155"/>
      <c r="N166" s="155"/>
      <c r="O166" s="155"/>
      <c r="P166" s="155"/>
      <c r="Q166" s="155"/>
      <c r="R166" s="158"/>
      <c r="T166" s="159"/>
      <c r="U166" s="155"/>
      <c r="V166" s="155"/>
      <c r="W166" s="155"/>
      <c r="X166" s="155"/>
      <c r="Y166" s="155"/>
      <c r="Z166" s="155"/>
      <c r="AA166" s="155"/>
      <c r="AB166" s="155"/>
      <c r="AC166" s="155"/>
      <c r="AD166" s="160"/>
      <c r="AT166" s="161" t="s">
        <v>257</v>
      </c>
      <c r="AU166" s="161" t="s">
        <v>97</v>
      </c>
      <c r="AV166" s="10" t="s">
        <v>97</v>
      </c>
      <c r="AW166" s="10" t="s">
        <v>7</v>
      </c>
      <c r="AX166" s="10" t="s">
        <v>79</v>
      </c>
      <c r="AY166" s="161" t="s">
        <v>140</v>
      </c>
    </row>
    <row r="167" spans="2:65" s="10" customFormat="1" ht="22.5" customHeight="1">
      <c r="B167" s="154"/>
      <c r="C167" s="155"/>
      <c r="D167" s="155"/>
      <c r="E167" s="156" t="s">
        <v>5</v>
      </c>
      <c r="F167" s="222" t="s">
        <v>273</v>
      </c>
      <c r="G167" s="223"/>
      <c r="H167" s="223"/>
      <c r="I167" s="223"/>
      <c r="J167" s="155"/>
      <c r="K167" s="157">
        <v>2</v>
      </c>
      <c r="L167" s="155"/>
      <c r="M167" s="155"/>
      <c r="N167" s="155"/>
      <c r="O167" s="155"/>
      <c r="P167" s="155"/>
      <c r="Q167" s="155"/>
      <c r="R167" s="158"/>
      <c r="T167" s="159"/>
      <c r="U167" s="155"/>
      <c r="V167" s="155"/>
      <c r="W167" s="155"/>
      <c r="X167" s="155"/>
      <c r="Y167" s="155"/>
      <c r="Z167" s="155"/>
      <c r="AA167" s="155"/>
      <c r="AB167" s="155"/>
      <c r="AC167" s="155"/>
      <c r="AD167" s="160"/>
      <c r="AT167" s="161" t="s">
        <v>257</v>
      </c>
      <c r="AU167" s="161" t="s">
        <v>97</v>
      </c>
      <c r="AV167" s="10" t="s">
        <v>97</v>
      </c>
      <c r="AW167" s="10" t="s">
        <v>7</v>
      </c>
      <c r="AX167" s="10" t="s">
        <v>79</v>
      </c>
      <c r="AY167" s="161" t="s">
        <v>140</v>
      </c>
    </row>
    <row r="168" spans="2:65" s="10" customFormat="1" ht="22.5" customHeight="1">
      <c r="B168" s="154"/>
      <c r="C168" s="155"/>
      <c r="D168" s="155"/>
      <c r="E168" s="156" t="s">
        <v>5</v>
      </c>
      <c r="F168" s="222" t="s">
        <v>274</v>
      </c>
      <c r="G168" s="223"/>
      <c r="H168" s="223"/>
      <c r="I168" s="223"/>
      <c r="J168" s="155"/>
      <c r="K168" s="157">
        <v>130</v>
      </c>
      <c r="L168" s="155"/>
      <c r="M168" s="155"/>
      <c r="N168" s="155"/>
      <c r="O168" s="155"/>
      <c r="P168" s="155"/>
      <c r="Q168" s="155"/>
      <c r="R168" s="158"/>
      <c r="T168" s="159"/>
      <c r="U168" s="155"/>
      <c r="V168" s="155"/>
      <c r="W168" s="155"/>
      <c r="X168" s="155"/>
      <c r="Y168" s="155"/>
      <c r="Z168" s="155"/>
      <c r="AA168" s="155"/>
      <c r="AB168" s="155"/>
      <c r="AC168" s="155"/>
      <c r="AD168" s="160"/>
      <c r="AT168" s="161" t="s">
        <v>257</v>
      </c>
      <c r="AU168" s="161" t="s">
        <v>97</v>
      </c>
      <c r="AV168" s="10" t="s">
        <v>97</v>
      </c>
      <c r="AW168" s="10" t="s">
        <v>7</v>
      </c>
      <c r="AX168" s="10" t="s">
        <v>79</v>
      </c>
      <c r="AY168" s="161" t="s">
        <v>140</v>
      </c>
    </row>
    <row r="169" spans="2:65" s="10" customFormat="1" ht="44.25" customHeight="1">
      <c r="B169" s="154"/>
      <c r="C169" s="155"/>
      <c r="D169" s="155"/>
      <c r="E169" s="156" t="s">
        <v>5</v>
      </c>
      <c r="F169" s="222" t="s">
        <v>275</v>
      </c>
      <c r="G169" s="223"/>
      <c r="H169" s="223"/>
      <c r="I169" s="223"/>
      <c r="J169" s="155"/>
      <c r="K169" s="157">
        <v>1</v>
      </c>
      <c r="L169" s="155"/>
      <c r="M169" s="155"/>
      <c r="N169" s="155"/>
      <c r="O169" s="155"/>
      <c r="P169" s="155"/>
      <c r="Q169" s="155"/>
      <c r="R169" s="158"/>
      <c r="T169" s="159"/>
      <c r="U169" s="155"/>
      <c r="V169" s="155"/>
      <c r="W169" s="155"/>
      <c r="X169" s="155"/>
      <c r="Y169" s="155"/>
      <c r="Z169" s="155"/>
      <c r="AA169" s="155"/>
      <c r="AB169" s="155"/>
      <c r="AC169" s="155"/>
      <c r="AD169" s="160"/>
      <c r="AT169" s="161" t="s">
        <v>257</v>
      </c>
      <c r="AU169" s="161" t="s">
        <v>97</v>
      </c>
      <c r="AV169" s="10" t="s">
        <v>97</v>
      </c>
      <c r="AW169" s="10" t="s">
        <v>7</v>
      </c>
      <c r="AX169" s="10" t="s">
        <v>86</v>
      </c>
      <c r="AY169" s="161" t="s">
        <v>140</v>
      </c>
    </row>
    <row r="170" spans="2:65" s="1" customFormat="1" ht="31.5" customHeight="1">
      <c r="B170" s="138"/>
      <c r="C170" s="139" t="s">
        <v>276</v>
      </c>
      <c r="D170" s="139" t="s">
        <v>142</v>
      </c>
      <c r="E170" s="140" t="s">
        <v>277</v>
      </c>
      <c r="F170" s="205" t="s">
        <v>278</v>
      </c>
      <c r="G170" s="205"/>
      <c r="H170" s="205"/>
      <c r="I170" s="205"/>
      <c r="J170" s="141" t="s">
        <v>209</v>
      </c>
      <c r="K170" s="142">
        <v>2</v>
      </c>
      <c r="L170" s="143"/>
      <c r="M170" s="206"/>
      <c r="N170" s="206"/>
      <c r="O170" s="206"/>
      <c r="P170" s="206">
        <f t="shared" ref="P170:P177" si="13">ROUND(V170*K170,2)</f>
        <v>0</v>
      </c>
      <c r="Q170" s="206"/>
      <c r="R170" s="144"/>
      <c r="T170" s="145" t="s">
        <v>5</v>
      </c>
      <c r="U170" s="41" t="s">
        <v>42</v>
      </c>
      <c r="V170" s="103">
        <f t="shared" ref="V170:V177" si="14">L170+M170</f>
        <v>0</v>
      </c>
      <c r="W170" s="103">
        <f t="shared" ref="W170:W177" si="15">ROUND(L170*K170,2)</f>
        <v>0</v>
      </c>
      <c r="X170" s="103">
        <f t="shared" ref="X170:X177" si="16">ROUND(M170*K170,2)</f>
        <v>0</v>
      </c>
      <c r="Y170" s="146">
        <v>2.2570000000000001</v>
      </c>
      <c r="Z170" s="146">
        <f t="shared" ref="Z170:Z177" si="17">Y170*K170</f>
        <v>4.5140000000000002</v>
      </c>
      <c r="AA170" s="146">
        <v>2.5999999999999998E-4</v>
      </c>
      <c r="AB170" s="146">
        <f t="shared" ref="AB170:AB177" si="18">AA170*K170</f>
        <v>5.1999999999999995E-4</v>
      </c>
      <c r="AC170" s="146">
        <v>7.4999999999999997E-2</v>
      </c>
      <c r="AD170" s="147">
        <f t="shared" ref="AD170:AD177" si="19">AC170*K170</f>
        <v>0.15</v>
      </c>
      <c r="AR170" s="18" t="s">
        <v>146</v>
      </c>
      <c r="AT170" s="18" t="s">
        <v>142</v>
      </c>
      <c r="AU170" s="18" t="s">
        <v>97</v>
      </c>
      <c r="AY170" s="18" t="s">
        <v>140</v>
      </c>
      <c r="BE170" s="148">
        <f t="shared" ref="BE170:BE177" si="20">IF(U170="základní",P170,0)</f>
        <v>0</v>
      </c>
      <c r="BF170" s="148">
        <f t="shared" ref="BF170:BF177" si="21">IF(U170="snížená",P170,0)</f>
        <v>0</v>
      </c>
      <c r="BG170" s="148">
        <f t="shared" ref="BG170:BG177" si="22">IF(U170="zákl. přenesená",P170,0)</f>
        <v>0</v>
      </c>
      <c r="BH170" s="148">
        <f t="shared" ref="BH170:BH177" si="23">IF(U170="sníž. přenesená",P170,0)</f>
        <v>0</v>
      </c>
      <c r="BI170" s="148">
        <f t="shared" ref="BI170:BI177" si="24">IF(U170="nulová",P170,0)</f>
        <v>0</v>
      </c>
      <c r="BJ170" s="18" t="s">
        <v>86</v>
      </c>
      <c r="BK170" s="148">
        <f t="shared" ref="BK170:BK177" si="25">ROUND(V170*K170,2)</f>
        <v>0</v>
      </c>
      <c r="BL170" s="18" t="s">
        <v>146</v>
      </c>
      <c r="BM170" s="18" t="s">
        <v>279</v>
      </c>
    </row>
    <row r="171" spans="2:65" s="1" customFormat="1" ht="44.25" customHeight="1">
      <c r="B171" s="138"/>
      <c r="C171" s="139" t="s">
        <v>280</v>
      </c>
      <c r="D171" s="139" t="s">
        <v>142</v>
      </c>
      <c r="E171" s="140" t="s">
        <v>281</v>
      </c>
      <c r="F171" s="205" t="s">
        <v>282</v>
      </c>
      <c r="G171" s="205"/>
      <c r="H171" s="205"/>
      <c r="I171" s="205"/>
      <c r="J171" s="141" t="s">
        <v>209</v>
      </c>
      <c r="K171" s="142">
        <v>3</v>
      </c>
      <c r="L171" s="143"/>
      <c r="M171" s="206"/>
      <c r="N171" s="206"/>
      <c r="O171" s="206"/>
      <c r="P171" s="206">
        <f t="shared" si="13"/>
        <v>0</v>
      </c>
      <c r="Q171" s="206"/>
      <c r="R171" s="144"/>
      <c r="T171" s="145" t="s">
        <v>5</v>
      </c>
      <c r="U171" s="41" t="s">
        <v>42</v>
      </c>
      <c r="V171" s="103">
        <f t="shared" si="14"/>
        <v>0</v>
      </c>
      <c r="W171" s="103">
        <f t="shared" si="15"/>
        <v>0</v>
      </c>
      <c r="X171" s="103">
        <f t="shared" si="16"/>
        <v>0</v>
      </c>
      <c r="Y171" s="146">
        <v>1.2689999999999999</v>
      </c>
      <c r="Z171" s="146">
        <f t="shared" si="17"/>
        <v>3.8069999999999995</v>
      </c>
      <c r="AA171" s="146">
        <v>1.2E-4</v>
      </c>
      <c r="AB171" s="146">
        <f t="shared" si="18"/>
        <v>3.6000000000000002E-4</v>
      </c>
      <c r="AC171" s="146">
        <v>0.25840000000000002</v>
      </c>
      <c r="AD171" s="147">
        <f t="shared" si="19"/>
        <v>0.77520000000000011</v>
      </c>
      <c r="AR171" s="18" t="s">
        <v>146</v>
      </c>
      <c r="AT171" s="18" t="s">
        <v>142</v>
      </c>
      <c r="AU171" s="18" t="s">
        <v>97</v>
      </c>
      <c r="AY171" s="18" t="s">
        <v>140</v>
      </c>
      <c r="BE171" s="148">
        <f t="shared" si="20"/>
        <v>0</v>
      </c>
      <c r="BF171" s="148">
        <f t="shared" si="21"/>
        <v>0</v>
      </c>
      <c r="BG171" s="148">
        <f t="shared" si="22"/>
        <v>0</v>
      </c>
      <c r="BH171" s="148">
        <f t="shared" si="23"/>
        <v>0</v>
      </c>
      <c r="BI171" s="148">
        <f t="shared" si="24"/>
        <v>0</v>
      </c>
      <c r="BJ171" s="18" t="s">
        <v>86</v>
      </c>
      <c r="BK171" s="148">
        <f t="shared" si="25"/>
        <v>0</v>
      </c>
      <c r="BL171" s="18" t="s">
        <v>146</v>
      </c>
      <c r="BM171" s="18" t="s">
        <v>283</v>
      </c>
    </row>
    <row r="172" spans="2:65" s="1" customFormat="1" ht="31.5" customHeight="1">
      <c r="B172" s="138"/>
      <c r="C172" s="139" t="s">
        <v>284</v>
      </c>
      <c r="D172" s="139" t="s">
        <v>142</v>
      </c>
      <c r="E172" s="140" t="s">
        <v>285</v>
      </c>
      <c r="F172" s="205" t="s">
        <v>286</v>
      </c>
      <c r="G172" s="205"/>
      <c r="H172" s="205"/>
      <c r="I172" s="205"/>
      <c r="J172" s="141" t="s">
        <v>209</v>
      </c>
      <c r="K172" s="142">
        <v>2</v>
      </c>
      <c r="L172" s="143"/>
      <c r="M172" s="206"/>
      <c r="N172" s="206"/>
      <c r="O172" s="206"/>
      <c r="P172" s="206">
        <f t="shared" si="13"/>
        <v>0</v>
      </c>
      <c r="Q172" s="206"/>
      <c r="R172" s="144"/>
      <c r="T172" s="145" t="s">
        <v>5</v>
      </c>
      <c r="U172" s="41" t="s">
        <v>42</v>
      </c>
      <c r="V172" s="103">
        <f t="shared" si="14"/>
        <v>0</v>
      </c>
      <c r="W172" s="103">
        <f t="shared" si="15"/>
        <v>0</v>
      </c>
      <c r="X172" s="103">
        <f t="shared" si="16"/>
        <v>0</v>
      </c>
      <c r="Y172" s="146">
        <v>2.0179999999999998</v>
      </c>
      <c r="Z172" s="146">
        <f t="shared" si="17"/>
        <v>4.0359999999999996</v>
      </c>
      <c r="AA172" s="146">
        <v>0</v>
      </c>
      <c r="AB172" s="146">
        <f t="shared" si="18"/>
        <v>0</v>
      </c>
      <c r="AC172" s="146">
        <v>0</v>
      </c>
      <c r="AD172" s="147">
        <f t="shared" si="19"/>
        <v>0</v>
      </c>
      <c r="AR172" s="18" t="s">
        <v>146</v>
      </c>
      <c r="AT172" s="18" t="s">
        <v>142</v>
      </c>
      <c r="AU172" s="18" t="s">
        <v>97</v>
      </c>
      <c r="AY172" s="18" t="s">
        <v>140</v>
      </c>
      <c r="BE172" s="148">
        <f t="shared" si="20"/>
        <v>0</v>
      </c>
      <c r="BF172" s="148">
        <f t="shared" si="21"/>
        <v>0</v>
      </c>
      <c r="BG172" s="148">
        <f t="shared" si="22"/>
        <v>0</v>
      </c>
      <c r="BH172" s="148">
        <f t="shared" si="23"/>
        <v>0</v>
      </c>
      <c r="BI172" s="148">
        <f t="shared" si="24"/>
        <v>0</v>
      </c>
      <c r="BJ172" s="18" t="s">
        <v>86</v>
      </c>
      <c r="BK172" s="148">
        <f t="shared" si="25"/>
        <v>0</v>
      </c>
      <c r="BL172" s="18" t="s">
        <v>146</v>
      </c>
      <c r="BM172" s="18" t="s">
        <v>287</v>
      </c>
    </row>
    <row r="173" spans="2:65" s="1" customFormat="1" ht="82.5" customHeight="1">
      <c r="B173" s="138"/>
      <c r="C173" s="139" t="s">
        <v>288</v>
      </c>
      <c r="D173" s="139" t="s">
        <v>142</v>
      </c>
      <c r="E173" s="140" t="s">
        <v>289</v>
      </c>
      <c r="F173" s="205" t="s">
        <v>290</v>
      </c>
      <c r="G173" s="205"/>
      <c r="H173" s="205"/>
      <c r="I173" s="205"/>
      <c r="J173" s="141" t="s">
        <v>250</v>
      </c>
      <c r="K173" s="142">
        <v>1</v>
      </c>
      <c r="L173" s="143"/>
      <c r="M173" s="206"/>
      <c r="N173" s="206"/>
      <c r="O173" s="206"/>
      <c r="P173" s="206">
        <f t="shared" si="13"/>
        <v>0</v>
      </c>
      <c r="Q173" s="206"/>
      <c r="R173" s="144"/>
      <c r="T173" s="145" t="s">
        <v>5</v>
      </c>
      <c r="U173" s="41" t="s">
        <v>42</v>
      </c>
      <c r="V173" s="103">
        <f t="shared" si="14"/>
        <v>0</v>
      </c>
      <c r="W173" s="103">
        <f t="shared" si="15"/>
        <v>0</v>
      </c>
      <c r="X173" s="103">
        <f t="shared" si="16"/>
        <v>0</v>
      </c>
      <c r="Y173" s="146">
        <v>0.76900000000000002</v>
      </c>
      <c r="Z173" s="146">
        <f t="shared" si="17"/>
        <v>0.76900000000000002</v>
      </c>
      <c r="AA173" s="146">
        <v>0.25</v>
      </c>
      <c r="AB173" s="146">
        <f t="shared" si="18"/>
        <v>0.25</v>
      </c>
      <c r="AC173" s="146">
        <v>0</v>
      </c>
      <c r="AD173" s="147">
        <f t="shared" si="19"/>
        <v>0</v>
      </c>
      <c r="AR173" s="18" t="s">
        <v>146</v>
      </c>
      <c r="AT173" s="18" t="s">
        <v>142</v>
      </c>
      <c r="AU173" s="18" t="s">
        <v>97</v>
      </c>
      <c r="AY173" s="18" t="s">
        <v>140</v>
      </c>
      <c r="BE173" s="148">
        <f t="shared" si="20"/>
        <v>0</v>
      </c>
      <c r="BF173" s="148">
        <f t="shared" si="21"/>
        <v>0</v>
      </c>
      <c r="BG173" s="148">
        <f t="shared" si="22"/>
        <v>0</v>
      </c>
      <c r="BH173" s="148">
        <f t="shared" si="23"/>
        <v>0</v>
      </c>
      <c r="BI173" s="148">
        <f t="shared" si="24"/>
        <v>0</v>
      </c>
      <c r="BJ173" s="18" t="s">
        <v>86</v>
      </c>
      <c r="BK173" s="148">
        <f t="shared" si="25"/>
        <v>0</v>
      </c>
      <c r="BL173" s="18" t="s">
        <v>146</v>
      </c>
      <c r="BM173" s="18" t="s">
        <v>291</v>
      </c>
    </row>
    <row r="174" spans="2:65" s="1" customFormat="1" ht="31.5" customHeight="1">
      <c r="B174" s="138"/>
      <c r="C174" s="139" t="s">
        <v>292</v>
      </c>
      <c r="D174" s="139" t="s">
        <v>142</v>
      </c>
      <c r="E174" s="140" t="s">
        <v>293</v>
      </c>
      <c r="F174" s="205" t="s">
        <v>294</v>
      </c>
      <c r="G174" s="205"/>
      <c r="H174" s="205"/>
      <c r="I174" s="205"/>
      <c r="J174" s="141" t="s">
        <v>250</v>
      </c>
      <c r="K174" s="142">
        <v>1</v>
      </c>
      <c r="L174" s="143"/>
      <c r="M174" s="206"/>
      <c r="N174" s="206"/>
      <c r="O174" s="206"/>
      <c r="P174" s="206">
        <f t="shared" si="13"/>
        <v>0</v>
      </c>
      <c r="Q174" s="206"/>
      <c r="R174" s="144"/>
      <c r="T174" s="145" t="s">
        <v>5</v>
      </c>
      <c r="U174" s="41" t="s">
        <v>42</v>
      </c>
      <c r="V174" s="103">
        <f t="shared" si="14"/>
        <v>0</v>
      </c>
      <c r="W174" s="103">
        <f t="shared" si="15"/>
        <v>0</v>
      </c>
      <c r="X174" s="103">
        <f t="shared" si="16"/>
        <v>0</v>
      </c>
      <c r="Y174" s="146">
        <v>0.76900000000000002</v>
      </c>
      <c r="Z174" s="146">
        <f t="shared" si="17"/>
        <v>0.76900000000000002</v>
      </c>
      <c r="AA174" s="146">
        <v>0</v>
      </c>
      <c r="AB174" s="146">
        <f t="shared" si="18"/>
        <v>0</v>
      </c>
      <c r="AC174" s="146">
        <v>0.2</v>
      </c>
      <c r="AD174" s="147">
        <f t="shared" si="19"/>
        <v>0.2</v>
      </c>
      <c r="AR174" s="18" t="s">
        <v>146</v>
      </c>
      <c r="AT174" s="18" t="s">
        <v>142</v>
      </c>
      <c r="AU174" s="18" t="s">
        <v>97</v>
      </c>
      <c r="AY174" s="18" t="s">
        <v>140</v>
      </c>
      <c r="BE174" s="148">
        <f t="shared" si="20"/>
        <v>0</v>
      </c>
      <c r="BF174" s="148">
        <f t="shared" si="21"/>
        <v>0</v>
      </c>
      <c r="BG174" s="148">
        <f t="shared" si="22"/>
        <v>0</v>
      </c>
      <c r="BH174" s="148">
        <f t="shared" si="23"/>
        <v>0</v>
      </c>
      <c r="BI174" s="148">
        <f t="shared" si="24"/>
        <v>0</v>
      </c>
      <c r="BJ174" s="18" t="s">
        <v>86</v>
      </c>
      <c r="BK174" s="148">
        <f t="shared" si="25"/>
        <v>0</v>
      </c>
      <c r="BL174" s="18" t="s">
        <v>146</v>
      </c>
      <c r="BM174" s="18" t="s">
        <v>295</v>
      </c>
    </row>
    <row r="175" spans="2:65" s="1" customFormat="1" ht="31.5" customHeight="1">
      <c r="B175" s="138"/>
      <c r="C175" s="139" t="s">
        <v>296</v>
      </c>
      <c r="D175" s="139" t="s">
        <v>142</v>
      </c>
      <c r="E175" s="140" t="s">
        <v>297</v>
      </c>
      <c r="F175" s="205" t="s">
        <v>298</v>
      </c>
      <c r="G175" s="205"/>
      <c r="H175" s="205"/>
      <c r="I175" s="205"/>
      <c r="J175" s="141" t="s">
        <v>235</v>
      </c>
      <c r="K175" s="142">
        <v>11.638</v>
      </c>
      <c r="L175" s="143"/>
      <c r="M175" s="206"/>
      <c r="N175" s="206"/>
      <c r="O175" s="206"/>
      <c r="P175" s="206">
        <f t="shared" si="13"/>
        <v>0</v>
      </c>
      <c r="Q175" s="206"/>
      <c r="R175" s="144"/>
      <c r="T175" s="145" t="s">
        <v>5</v>
      </c>
      <c r="U175" s="41" t="s">
        <v>42</v>
      </c>
      <c r="V175" s="103">
        <f t="shared" si="14"/>
        <v>0</v>
      </c>
      <c r="W175" s="103">
        <f t="shared" si="15"/>
        <v>0</v>
      </c>
      <c r="X175" s="103">
        <f t="shared" si="16"/>
        <v>0</v>
      </c>
      <c r="Y175" s="146">
        <v>11.403</v>
      </c>
      <c r="Z175" s="146">
        <f t="shared" si="17"/>
        <v>132.70811399999999</v>
      </c>
      <c r="AA175" s="146">
        <v>0</v>
      </c>
      <c r="AB175" s="146">
        <f t="shared" si="18"/>
        <v>0</v>
      </c>
      <c r="AC175" s="146">
        <v>0</v>
      </c>
      <c r="AD175" s="147">
        <f t="shared" si="19"/>
        <v>0</v>
      </c>
      <c r="AR175" s="18" t="s">
        <v>146</v>
      </c>
      <c r="AT175" s="18" t="s">
        <v>142</v>
      </c>
      <c r="AU175" s="18" t="s">
        <v>97</v>
      </c>
      <c r="AY175" s="18" t="s">
        <v>140</v>
      </c>
      <c r="BE175" s="148">
        <f t="shared" si="20"/>
        <v>0</v>
      </c>
      <c r="BF175" s="148">
        <f t="shared" si="21"/>
        <v>0</v>
      </c>
      <c r="BG175" s="148">
        <f t="shared" si="22"/>
        <v>0</v>
      </c>
      <c r="BH175" s="148">
        <f t="shared" si="23"/>
        <v>0</v>
      </c>
      <c r="BI175" s="148">
        <f t="shared" si="24"/>
        <v>0</v>
      </c>
      <c r="BJ175" s="18" t="s">
        <v>86</v>
      </c>
      <c r="BK175" s="148">
        <f t="shared" si="25"/>
        <v>0</v>
      </c>
      <c r="BL175" s="18" t="s">
        <v>146</v>
      </c>
      <c r="BM175" s="18" t="s">
        <v>299</v>
      </c>
    </row>
    <row r="176" spans="2:65" s="1" customFormat="1" ht="31.5" customHeight="1">
      <c r="B176" s="138"/>
      <c r="C176" s="139" t="s">
        <v>300</v>
      </c>
      <c r="D176" s="139" t="s">
        <v>142</v>
      </c>
      <c r="E176" s="140" t="s">
        <v>301</v>
      </c>
      <c r="F176" s="205" t="s">
        <v>302</v>
      </c>
      <c r="G176" s="205"/>
      <c r="H176" s="205"/>
      <c r="I176" s="205"/>
      <c r="J176" s="141" t="s">
        <v>235</v>
      </c>
      <c r="K176" s="142">
        <v>1.554</v>
      </c>
      <c r="L176" s="143"/>
      <c r="M176" s="206"/>
      <c r="N176" s="206"/>
      <c r="O176" s="206"/>
      <c r="P176" s="206">
        <f t="shared" si="13"/>
        <v>0</v>
      </c>
      <c r="Q176" s="206"/>
      <c r="R176" s="144"/>
      <c r="T176" s="145" t="s">
        <v>5</v>
      </c>
      <c r="U176" s="41" t="s">
        <v>42</v>
      </c>
      <c r="V176" s="103">
        <f t="shared" si="14"/>
        <v>0</v>
      </c>
      <c r="W176" s="103">
        <f t="shared" si="15"/>
        <v>0</v>
      </c>
      <c r="X176" s="103">
        <f t="shared" si="16"/>
        <v>0</v>
      </c>
      <c r="Y176" s="146">
        <v>10.582000000000001</v>
      </c>
      <c r="Z176" s="146">
        <f t="shared" si="17"/>
        <v>16.444428000000002</v>
      </c>
      <c r="AA176" s="146">
        <v>0</v>
      </c>
      <c r="AB176" s="146">
        <f t="shared" si="18"/>
        <v>0</v>
      </c>
      <c r="AC176" s="146">
        <v>0</v>
      </c>
      <c r="AD176" s="147">
        <f t="shared" si="19"/>
        <v>0</v>
      </c>
      <c r="AR176" s="18" t="s">
        <v>146</v>
      </c>
      <c r="AT176" s="18" t="s">
        <v>142</v>
      </c>
      <c r="AU176" s="18" t="s">
        <v>97</v>
      </c>
      <c r="AY176" s="18" t="s">
        <v>140</v>
      </c>
      <c r="BE176" s="148">
        <f t="shared" si="20"/>
        <v>0</v>
      </c>
      <c r="BF176" s="148">
        <f t="shared" si="21"/>
        <v>0</v>
      </c>
      <c r="BG176" s="148">
        <f t="shared" si="22"/>
        <v>0</v>
      </c>
      <c r="BH176" s="148">
        <f t="shared" si="23"/>
        <v>0</v>
      </c>
      <c r="BI176" s="148">
        <f t="shared" si="24"/>
        <v>0</v>
      </c>
      <c r="BJ176" s="18" t="s">
        <v>86</v>
      </c>
      <c r="BK176" s="148">
        <f t="shared" si="25"/>
        <v>0</v>
      </c>
      <c r="BL176" s="18" t="s">
        <v>146</v>
      </c>
      <c r="BM176" s="18" t="s">
        <v>303</v>
      </c>
    </row>
    <row r="177" spans="2:65" s="1" customFormat="1" ht="31.5" customHeight="1">
      <c r="B177" s="138"/>
      <c r="C177" s="139" t="s">
        <v>304</v>
      </c>
      <c r="D177" s="139" t="s">
        <v>142</v>
      </c>
      <c r="E177" s="140" t="s">
        <v>305</v>
      </c>
      <c r="F177" s="205" t="s">
        <v>306</v>
      </c>
      <c r="G177" s="205"/>
      <c r="H177" s="205"/>
      <c r="I177" s="205"/>
      <c r="J177" s="141" t="s">
        <v>235</v>
      </c>
      <c r="K177" s="142">
        <v>1.554</v>
      </c>
      <c r="L177" s="143"/>
      <c r="M177" s="206"/>
      <c r="N177" s="206"/>
      <c r="O177" s="206"/>
      <c r="P177" s="206">
        <f t="shared" si="13"/>
        <v>0</v>
      </c>
      <c r="Q177" s="206"/>
      <c r="R177" s="144"/>
      <c r="T177" s="145" t="s">
        <v>5</v>
      </c>
      <c r="U177" s="41" t="s">
        <v>42</v>
      </c>
      <c r="V177" s="103">
        <f t="shared" si="14"/>
        <v>0</v>
      </c>
      <c r="W177" s="103">
        <f t="shared" si="15"/>
        <v>0</v>
      </c>
      <c r="X177" s="103">
        <f t="shared" si="16"/>
        <v>0</v>
      </c>
      <c r="Y177" s="146">
        <v>1.97</v>
      </c>
      <c r="Z177" s="146">
        <f t="shared" si="17"/>
        <v>3.0613800000000002</v>
      </c>
      <c r="AA177" s="146">
        <v>0</v>
      </c>
      <c r="AB177" s="146">
        <f t="shared" si="18"/>
        <v>0</v>
      </c>
      <c r="AC177" s="146">
        <v>0</v>
      </c>
      <c r="AD177" s="147">
        <f t="shared" si="19"/>
        <v>0</v>
      </c>
      <c r="AR177" s="18" t="s">
        <v>146</v>
      </c>
      <c r="AT177" s="18" t="s">
        <v>142</v>
      </c>
      <c r="AU177" s="18" t="s">
        <v>97</v>
      </c>
      <c r="AY177" s="18" t="s">
        <v>140</v>
      </c>
      <c r="BE177" s="148">
        <f t="shared" si="20"/>
        <v>0</v>
      </c>
      <c r="BF177" s="148">
        <f t="shared" si="21"/>
        <v>0</v>
      </c>
      <c r="BG177" s="148">
        <f t="shared" si="22"/>
        <v>0</v>
      </c>
      <c r="BH177" s="148">
        <f t="shared" si="23"/>
        <v>0</v>
      </c>
      <c r="BI177" s="148">
        <f t="shared" si="24"/>
        <v>0</v>
      </c>
      <c r="BJ177" s="18" t="s">
        <v>86</v>
      </c>
      <c r="BK177" s="148">
        <f t="shared" si="25"/>
        <v>0</v>
      </c>
      <c r="BL177" s="18" t="s">
        <v>146</v>
      </c>
      <c r="BM177" s="18" t="s">
        <v>307</v>
      </c>
    </row>
    <row r="178" spans="2:65" s="9" customFormat="1" ht="29.85" customHeight="1">
      <c r="B178" s="126"/>
      <c r="C178" s="127"/>
      <c r="D178" s="137" t="s">
        <v>113</v>
      </c>
      <c r="E178" s="137"/>
      <c r="F178" s="137"/>
      <c r="G178" s="137"/>
      <c r="H178" s="137"/>
      <c r="I178" s="137"/>
      <c r="J178" s="137"/>
      <c r="K178" s="137"/>
      <c r="L178" s="137"/>
      <c r="M178" s="213">
        <f>BK178</f>
        <v>0</v>
      </c>
      <c r="N178" s="214"/>
      <c r="O178" s="214"/>
      <c r="P178" s="214"/>
      <c r="Q178" s="214"/>
      <c r="R178" s="129"/>
      <c r="T178" s="130"/>
      <c r="U178" s="127"/>
      <c r="V178" s="127"/>
      <c r="W178" s="131">
        <f>SUM(W179:W230)</f>
        <v>0</v>
      </c>
      <c r="X178" s="131">
        <f>SUM(X179:X230)</f>
        <v>0</v>
      </c>
      <c r="Y178" s="127"/>
      <c r="Z178" s="132">
        <f>SUM(Z179:Z230)</f>
        <v>99.64246399999999</v>
      </c>
      <c r="AA178" s="127"/>
      <c r="AB178" s="132">
        <f>SUM(AB179:AB230)</f>
        <v>0.44846509020000003</v>
      </c>
      <c r="AC178" s="127"/>
      <c r="AD178" s="133">
        <f>SUM(AD179:AD230)</f>
        <v>3.6796000000000002</v>
      </c>
      <c r="AR178" s="134" t="s">
        <v>97</v>
      </c>
      <c r="AT178" s="135" t="s">
        <v>78</v>
      </c>
      <c r="AU178" s="135" t="s">
        <v>86</v>
      </c>
      <c r="AY178" s="134" t="s">
        <v>140</v>
      </c>
      <c r="BK178" s="136">
        <f>SUM(BK179:BK230)</f>
        <v>0</v>
      </c>
    </row>
    <row r="179" spans="2:65" s="1" customFormat="1" ht="22.5" customHeight="1">
      <c r="B179" s="138"/>
      <c r="C179" s="139" t="s">
        <v>308</v>
      </c>
      <c r="D179" s="139" t="s">
        <v>142</v>
      </c>
      <c r="E179" s="140" t="s">
        <v>309</v>
      </c>
      <c r="F179" s="205" t="s">
        <v>310</v>
      </c>
      <c r="G179" s="205"/>
      <c r="H179" s="205"/>
      <c r="I179" s="205"/>
      <c r="J179" s="141" t="s">
        <v>145</v>
      </c>
      <c r="K179" s="142">
        <v>10</v>
      </c>
      <c r="L179" s="143"/>
      <c r="M179" s="206"/>
      <c r="N179" s="206"/>
      <c r="O179" s="206"/>
      <c r="P179" s="206">
        <f t="shared" ref="P179:P207" si="26">ROUND(V179*K179,2)</f>
        <v>0</v>
      </c>
      <c r="Q179" s="206"/>
      <c r="R179" s="144"/>
      <c r="T179" s="145" t="s">
        <v>5</v>
      </c>
      <c r="U179" s="41" t="s">
        <v>42</v>
      </c>
      <c r="V179" s="103">
        <f t="shared" ref="V179:V207" si="27">L179+M179</f>
        <v>0</v>
      </c>
      <c r="W179" s="103">
        <f t="shared" ref="W179:W207" si="28">ROUND(L179*K179,2)</f>
        <v>0</v>
      </c>
      <c r="X179" s="103">
        <f t="shared" ref="X179:X207" si="29">ROUND(M179*K179,2)</f>
        <v>0</v>
      </c>
      <c r="Y179" s="146">
        <v>0.35</v>
      </c>
      <c r="Z179" s="146">
        <f t="shared" ref="Z179:Z207" si="30">Y179*K179</f>
        <v>3.5</v>
      </c>
      <c r="AA179" s="146">
        <v>0</v>
      </c>
      <c r="AB179" s="146">
        <f t="shared" ref="AB179:AB207" si="31">AA179*K179</f>
        <v>0</v>
      </c>
      <c r="AC179" s="146">
        <v>9.3579999999999997E-2</v>
      </c>
      <c r="AD179" s="147">
        <f t="shared" ref="AD179:AD207" si="32">AC179*K179</f>
        <v>0.93579999999999997</v>
      </c>
      <c r="AR179" s="18" t="s">
        <v>146</v>
      </c>
      <c r="AT179" s="18" t="s">
        <v>142</v>
      </c>
      <c r="AU179" s="18" t="s">
        <v>97</v>
      </c>
      <c r="AY179" s="18" t="s">
        <v>140</v>
      </c>
      <c r="BE179" s="148">
        <f t="shared" ref="BE179:BE207" si="33">IF(U179="základní",P179,0)</f>
        <v>0</v>
      </c>
      <c r="BF179" s="148">
        <f t="shared" ref="BF179:BF207" si="34">IF(U179="snížená",P179,0)</f>
        <v>0</v>
      </c>
      <c r="BG179" s="148">
        <f t="shared" ref="BG179:BG207" si="35">IF(U179="zákl. přenesená",P179,0)</f>
        <v>0</v>
      </c>
      <c r="BH179" s="148">
        <f t="shared" ref="BH179:BH207" si="36">IF(U179="sníž. přenesená",P179,0)</f>
        <v>0</v>
      </c>
      <c r="BI179" s="148">
        <f t="shared" ref="BI179:BI207" si="37">IF(U179="nulová",P179,0)</f>
        <v>0</v>
      </c>
      <c r="BJ179" s="18" t="s">
        <v>86</v>
      </c>
      <c r="BK179" s="148">
        <f t="shared" ref="BK179:BK207" si="38">ROUND(V179*K179,2)</f>
        <v>0</v>
      </c>
      <c r="BL179" s="18" t="s">
        <v>146</v>
      </c>
      <c r="BM179" s="18" t="s">
        <v>311</v>
      </c>
    </row>
    <row r="180" spans="2:65" s="1" customFormat="1" ht="31.5" customHeight="1">
      <c r="B180" s="138"/>
      <c r="C180" s="139" t="s">
        <v>312</v>
      </c>
      <c r="D180" s="139" t="s">
        <v>142</v>
      </c>
      <c r="E180" s="140" t="s">
        <v>313</v>
      </c>
      <c r="F180" s="205" t="s">
        <v>314</v>
      </c>
      <c r="G180" s="205"/>
      <c r="H180" s="205"/>
      <c r="I180" s="205"/>
      <c r="J180" s="141" t="s">
        <v>209</v>
      </c>
      <c r="K180" s="142">
        <v>1</v>
      </c>
      <c r="L180" s="143"/>
      <c r="M180" s="206"/>
      <c r="N180" s="206"/>
      <c r="O180" s="206"/>
      <c r="P180" s="206">
        <f t="shared" si="26"/>
        <v>0</v>
      </c>
      <c r="Q180" s="206"/>
      <c r="R180" s="144"/>
      <c r="T180" s="145" t="s">
        <v>5</v>
      </c>
      <c r="U180" s="41" t="s">
        <v>42</v>
      </c>
      <c r="V180" s="103">
        <f t="shared" si="27"/>
        <v>0</v>
      </c>
      <c r="W180" s="103">
        <f t="shared" si="28"/>
        <v>0</v>
      </c>
      <c r="X180" s="103">
        <f t="shared" si="29"/>
        <v>0</v>
      </c>
      <c r="Y180" s="146">
        <v>0.53</v>
      </c>
      <c r="Z180" s="146">
        <f t="shared" si="30"/>
        <v>0.53</v>
      </c>
      <c r="AA180" s="146">
        <v>1.6999999999999999E-3</v>
      </c>
      <c r="AB180" s="146">
        <f t="shared" si="31"/>
        <v>1.6999999999999999E-3</v>
      </c>
      <c r="AC180" s="146">
        <v>0</v>
      </c>
      <c r="AD180" s="147">
        <f t="shared" si="32"/>
        <v>0</v>
      </c>
      <c r="AR180" s="18" t="s">
        <v>146</v>
      </c>
      <c r="AT180" s="18" t="s">
        <v>142</v>
      </c>
      <c r="AU180" s="18" t="s">
        <v>97</v>
      </c>
      <c r="AY180" s="18" t="s">
        <v>140</v>
      </c>
      <c r="BE180" s="148">
        <f t="shared" si="33"/>
        <v>0</v>
      </c>
      <c r="BF180" s="148">
        <f t="shared" si="34"/>
        <v>0</v>
      </c>
      <c r="BG180" s="148">
        <f t="shared" si="35"/>
        <v>0</v>
      </c>
      <c r="BH180" s="148">
        <f t="shared" si="36"/>
        <v>0</v>
      </c>
      <c r="BI180" s="148">
        <f t="shared" si="37"/>
        <v>0</v>
      </c>
      <c r="BJ180" s="18" t="s">
        <v>86</v>
      </c>
      <c r="BK180" s="148">
        <f t="shared" si="38"/>
        <v>0</v>
      </c>
      <c r="BL180" s="18" t="s">
        <v>146</v>
      </c>
      <c r="BM180" s="18" t="s">
        <v>315</v>
      </c>
    </row>
    <row r="181" spans="2:65" s="1" customFormat="1" ht="31.5" customHeight="1">
      <c r="B181" s="138"/>
      <c r="C181" s="139" t="s">
        <v>316</v>
      </c>
      <c r="D181" s="139" t="s">
        <v>142</v>
      </c>
      <c r="E181" s="140" t="s">
        <v>317</v>
      </c>
      <c r="F181" s="205" t="s">
        <v>318</v>
      </c>
      <c r="G181" s="205"/>
      <c r="H181" s="205"/>
      <c r="I181" s="205"/>
      <c r="J181" s="141" t="s">
        <v>209</v>
      </c>
      <c r="K181" s="142">
        <v>2</v>
      </c>
      <c r="L181" s="143"/>
      <c r="M181" s="206"/>
      <c r="N181" s="206"/>
      <c r="O181" s="206"/>
      <c r="P181" s="206">
        <f t="shared" si="26"/>
        <v>0</v>
      </c>
      <c r="Q181" s="206"/>
      <c r="R181" s="144"/>
      <c r="T181" s="145" t="s">
        <v>5</v>
      </c>
      <c r="U181" s="41" t="s">
        <v>42</v>
      </c>
      <c r="V181" s="103">
        <f t="shared" si="27"/>
        <v>0</v>
      </c>
      <c r="W181" s="103">
        <f t="shared" si="28"/>
        <v>0</v>
      </c>
      <c r="X181" s="103">
        <f t="shared" si="29"/>
        <v>0</v>
      </c>
      <c r="Y181" s="146">
        <v>0.53</v>
      </c>
      <c r="Z181" s="146">
        <f t="shared" si="30"/>
        <v>1.06</v>
      </c>
      <c r="AA181" s="146">
        <v>1.6999999999999999E-3</v>
      </c>
      <c r="AB181" s="146">
        <f t="shared" si="31"/>
        <v>3.3999999999999998E-3</v>
      </c>
      <c r="AC181" s="146">
        <v>0</v>
      </c>
      <c r="AD181" s="147">
        <f t="shared" si="32"/>
        <v>0</v>
      </c>
      <c r="AR181" s="18" t="s">
        <v>146</v>
      </c>
      <c r="AT181" s="18" t="s">
        <v>142</v>
      </c>
      <c r="AU181" s="18" t="s">
        <v>97</v>
      </c>
      <c r="AY181" s="18" t="s">
        <v>140</v>
      </c>
      <c r="BE181" s="148">
        <f t="shared" si="33"/>
        <v>0</v>
      </c>
      <c r="BF181" s="148">
        <f t="shared" si="34"/>
        <v>0</v>
      </c>
      <c r="BG181" s="148">
        <f t="shared" si="35"/>
        <v>0</v>
      </c>
      <c r="BH181" s="148">
        <f t="shared" si="36"/>
        <v>0</v>
      </c>
      <c r="BI181" s="148">
        <f t="shared" si="37"/>
        <v>0</v>
      </c>
      <c r="BJ181" s="18" t="s">
        <v>86</v>
      </c>
      <c r="BK181" s="148">
        <f t="shared" si="38"/>
        <v>0</v>
      </c>
      <c r="BL181" s="18" t="s">
        <v>146</v>
      </c>
      <c r="BM181" s="18" t="s">
        <v>319</v>
      </c>
    </row>
    <row r="182" spans="2:65" s="1" customFormat="1" ht="31.5" customHeight="1">
      <c r="B182" s="138"/>
      <c r="C182" s="139" t="s">
        <v>320</v>
      </c>
      <c r="D182" s="139" t="s">
        <v>142</v>
      </c>
      <c r="E182" s="140" t="s">
        <v>321</v>
      </c>
      <c r="F182" s="205" t="s">
        <v>322</v>
      </c>
      <c r="G182" s="205"/>
      <c r="H182" s="205"/>
      <c r="I182" s="205"/>
      <c r="J182" s="141" t="s">
        <v>209</v>
      </c>
      <c r="K182" s="142">
        <v>1</v>
      </c>
      <c r="L182" s="143"/>
      <c r="M182" s="206"/>
      <c r="N182" s="206"/>
      <c r="O182" s="206"/>
      <c r="P182" s="206">
        <f t="shared" si="26"/>
        <v>0</v>
      </c>
      <c r="Q182" s="206"/>
      <c r="R182" s="144"/>
      <c r="T182" s="145" t="s">
        <v>5</v>
      </c>
      <c r="U182" s="41" t="s">
        <v>42</v>
      </c>
      <c r="V182" s="103">
        <f t="shared" si="27"/>
        <v>0</v>
      </c>
      <c r="W182" s="103">
        <f t="shared" si="28"/>
        <v>0</v>
      </c>
      <c r="X182" s="103">
        <f t="shared" si="29"/>
        <v>0</v>
      </c>
      <c r="Y182" s="146">
        <v>0.53</v>
      </c>
      <c r="Z182" s="146">
        <f t="shared" si="30"/>
        <v>0.53</v>
      </c>
      <c r="AA182" s="146">
        <v>1.6999999999999999E-3</v>
      </c>
      <c r="AB182" s="146">
        <f t="shared" si="31"/>
        <v>1.6999999999999999E-3</v>
      </c>
      <c r="AC182" s="146">
        <v>0</v>
      </c>
      <c r="AD182" s="147">
        <f t="shared" si="32"/>
        <v>0</v>
      </c>
      <c r="AR182" s="18" t="s">
        <v>146</v>
      </c>
      <c r="AT182" s="18" t="s">
        <v>142</v>
      </c>
      <c r="AU182" s="18" t="s">
        <v>97</v>
      </c>
      <c r="AY182" s="18" t="s">
        <v>140</v>
      </c>
      <c r="BE182" s="148">
        <f t="shared" si="33"/>
        <v>0</v>
      </c>
      <c r="BF182" s="148">
        <f t="shared" si="34"/>
        <v>0</v>
      </c>
      <c r="BG182" s="148">
        <f t="shared" si="35"/>
        <v>0</v>
      </c>
      <c r="BH182" s="148">
        <f t="shared" si="36"/>
        <v>0</v>
      </c>
      <c r="BI182" s="148">
        <f t="shared" si="37"/>
        <v>0</v>
      </c>
      <c r="BJ182" s="18" t="s">
        <v>86</v>
      </c>
      <c r="BK182" s="148">
        <f t="shared" si="38"/>
        <v>0</v>
      </c>
      <c r="BL182" s="18" t="s">
        <v>146</v>
      </c>
      <c r="BM182" s="18" t="s">
        <v>323</v>
      </c>
    </row>
    <row r="183" spans="2:65" s="1" customFormat="1" ht="31.5" customHeight="1">
      <c r="B183" s="138"/>
      <c r="C183" s="139" t="s">
        <v>324</v>
      </c>
      <c r="D183" s="139" t="s">
        <v>142</v>
      </c>
      <c r="E183" s="140" t="s">
        <v>325</v>
      </c>
      <c r="F183" s="205" t="s">
        <v>326</v>
      </c>
      <c r="G183" s="205"/>
      <c r="H183" s="205"/>
      <c r="I183" s="205"/>
      <c r="J183" s="141" t="s">
        <v>209</v>
      </c>
      <c r="K183" s="142">
        <v>1</v>
      </c>
      <c r="L183" s="143"/>
      <c r="M183" s="206"/>
      <c r="N183" s="206"/>
      <c r="O183" s="206"/>
      <c r="P183" s="206">
        <f t="shared" si="26"/>
        <v>0</v>
      </c>
      <c r="Q183" s="206"/>
      <c r="R183" s="144"/>
      <c r="T183" s="145" t="s">
        <v>5</v>
      </c>
      <c r="U183" s="41" t="s">
        <v>42</v>
      </c>
      <c r="V183" s="103">
        <f t="shared" si="27"/>
        <v>0</v>
      </c>
      <c r="W183" s="103">
        <f t="shared" si="28"/>
        <v>0</v>
      </c>
      <c r="X183" s="103">
        <f t="shared" si="29"/>
        <v>0</v>
      </c>
      <c r="Y183" s="146">
        <v>0.53</v>
      </c>
      <c r="Z183" s="146">
        <f t="shared" si="30"/>
        <v>0.53</v>
      </c>
      <c r="AA183" s="146">
        <v>1.6999999999999999E-3</v>
      </c>
      <c r="AB183" s="146">
        <f t="shared" si="31"/>
        <v>1.6999999999999999E-3</v>
      </c>
      <c r="AC183" s="146">
        <v>0</v>
      </c>
      <c r="AD183" s="147">
        <f t="shared" si="32"/>
        <v>0</v>
      </c>
      <c r="AR183" s="18" t="s">
        <v>146</v>
      </c>
      <c r="AT183" s="18" t="s">
        <v>142</v>
      </c>
      <c r="AU183" s="18" t="s">
        <v>97</v>
      </c>
      <c r="AY183" s="18" t="s">
        <v>140</v>
      </c>
      <c r="BE183" s="148">
        <f t="shared" si="33"/>
        <v>0</v>
      </c>
      <c r="BF183" s="148">
        <f t="shared" si="34"/>
        <v>0</v>
      </c>
      <c r="BG183" s="148">
        <f t="shared" si="35"/>
        <v>0</v>
      </c>
      <c r="BH183" s="148">
        <f t="shared" si="36"/>
        <v>0</v>
      </c>
      <c r="BI183" s="148">
        <f t="shared" si="37"/>
        <v>0</v>
      </c>
      <c r="BJ183" s="18" t="s">
        <v>86</v>
      </c>
      <c r="BK183" s="148">
        <f t="shared" si="38"/>
        <v>0</v>
      </c>
      <c r="BL183" s="18" t="s">
        <v>146</v>
      </c>
      <c r="BM183" s="18" t="s">
        <v>327</v>
      </c>
    </row>
    <row r="184" spans="2:65" s="1" customFormat="1" ht="31.5" customHeight="1">
      <c r="B184" s="138"/>
      <c r="C184" s="139" t="s">
        <v>328</v>
      </c>
      <c r="D184" s="139" t="s">
        <v>142</v>
      </c>
      <c r="E184" s="140" t="s">
        <v>329</v>
      </c>
      <c r="F184" s="205" t="s">
        <v>330</v>
      </c>
      <c r="G184" s="205"/>
      <c r="H184" s="205"/>
      <c r="I184" s="205"/>
      <c r="J184" s="141" t="s">
        <v>209</v>
      </c>
      <c r="K184" s="142">
        <v>1</v>
      </c>
      <c r="L184" s="143"/>
      <c r="M184" s="206"/>
      <c r="N184" s="206"/>
      <c r="O184" s="206"/>
      <c r="P184" s="206">
        <f t="shared" si="26"/>
        <v>0</v>
      </c>
      <c r="Q184" s="206"/>
      <c r="R184" s="144"/>
      <c r="T184" s="145" t="s">
        <v>5</v>
      </c>
      <c r="U184" s="41" t="s">
        <v>42</v>
      </c>
      <c r="V184" s="103">
        <f t="shared" si="27"/>
        <v>0</v>
      </c>
      <c r="W184" s="103">
        <f t="shared" si="28"/>
        <v>0</v>
      </c>
      <c r="X184" s="103">
        <f t="shared" si="29"/>
        <v>0</v>
      </c>
      <c r="Y184" s="146">
        <v>1.7669999999999999</v>
      </c>
      <c r="Z184" s="146">
        <f t="shared" si="30"/>
        <v>1.7669999999999999</v>
      </c>
      <c r="AA184" s="146">
        <v>2.7650000000000001E-2</v>
      </c>
      <c r="AB184" s="146">
        <f t="shared" si="31"/>
        <v>2.7650000000000001E-2</v>
      </c>
      <c r="AC184" s="146">
        <v>0</v>
      </c>
      <c r="AD184" s="147">
        <f t="shared" si="32"/>
        <v>0</v>
      </c>
      <c r="AR184" s="18" t="s">
        <v>146</v>
      </c>
      <c r="AT184" s="18" t="s">
        <v>142</v>
      </c>
      <c r="AU184" s="18" t="s">
        <v>97</v>
      </c>
      <c r="AY184" s="18" t="s">
        <v>140</v>
      </c>
      <c r="BE184" s="148">
        <f t="shared" si="33"/>
        <v>0</v>
      </c>
      <c r="BF184" s="148">
        <f t="shared" si="34"/>
        <v>0</v>
      </c>
      <c r="BG184" s="148">
        <f t="shared" si="35"/>
        <v>0</v>
      </c>
      <c r="BH184" s="148">
        <f t="shared" si="36"/>
        <v>0</v>
      </c>
      <c r="BI184" s="148">
        <f t="shared" si="37"/>
        <v>0</v>
      </c>
      <c r="BJ184" s="18" t="s">
        <v>86</v>
      </c>
      <c r="BK184" s="148">
        <f t="shared" si="38"/>
        <v>0</v>
      </c>
      <c r="BL184" s="18" t="s">
        <v>146</v>
      </c>
      <c r="BM184" s="18" t="s">
        <v>331</v>
      </c>
    </row>
    <row r="185" spans="2:65" s="1" customFormat="1" ht="31.5" customHeight="1">
      <c r="B185" s="138"/>
      <c r="C185" s="139" t="s">
        <v>332</v>
      </c>
      <c r="D185" s="139" t="s">
        <v>142</v>
      </c>
      <c r="E185" s="140" t="s">
        <v>333</v>
      </c>
      <c r="F185" s="205" t="s">
        <v>334</v>
      </c>
      <c r="G185" s="205"/>
      <c r="H185" s="205"/>
      <c r="I185" s="205"/>
      <c r="J185" s="141" t="s">
        <v>209</v>
      </c>
      <c r="K185" s="142">
        <v>1</v>
      </c>
      <c r="L185" s="143"/>
      <c r="M185" s="206"/>
      <c r="N185" s="206"/>
      <c r="O185" s="206"/>
      <c r="P185" s="206">
        <f t="shared" si="26"/>
        <v>0</v>
      </c>
      <c r="Q185" s="206"/>
      <c r="R185" s="144"/>
      <c r="T185" s="145" t="s">
        <v>5</v>
      </c>
      <c r="U185" s="41" t="s">
        <v>42</v>
      </c>
      <c r="V185" s="103">
        <f t="shared" si="27"/>
        <v>0</v>
      </c>
      <c r="W185" s="103">
        <f t="shared" si="28"/>
        <v>0</v>
      </c>
      <c r="X185" s="103">
        <f t="shared" si="29"/>
        <v>0</v>
      </c>
      <c r="Y185" s="146">
        <v>2.8180000000000001</v>
      </c>
      <c r="Z185" s="146">
        <f t="shared" si="30"/>
        <v>2.8180000000000001</v>
      </c>
      <c r="AA185" s="146">
        <v>3.6330000000000001E-2</v>
      </c>
      <c r="AB185" s="146">
        <f t="shared" si="31"/>
        <v>3.6330000000000001E-2</v>
      </c>
      <c r="AC185" s="146">
        <v>0</v>
      </c>
      <c r="AD185" s="147">
        <f t="shared" si="32"/>
        <v>0</v>
      </c>
      <c r="AR185" s="18" t="s">
        <v>146</v>
      </c>
      <c r="AT185" s="18" t="s">
        <v>142</v>
      </c>
      <c r="AU185" s="18" t="s">
        <v>97</v>
      </c>
      <c r="AY185" s="18" t="s">
        <v>140</v>
      </c>
      <c r="BE185" s="148">
        <f t="shared" si="33"/>
        <v>0</v>
      </c>
      <c r="BF185" s="148">
        <f t="shared" si="34"/>
        <v>0</v>
      </c>
      <c r="BG185" s="148">
        <f t="shared" si="35"/>
        <v>0</v>
      </c>
      <c r="BH185" s="148">
        <f t="shared" si="36"/>
        <v>0</v>
      </c>
      <c r="BI185" s="148">
        <f t="shared" si="37"/>
        <v>0</v>
      </c>
      <c r="BJ185" s="18" t="s">
        <v>86</v>
      </c>
      <c r="BK185" s="148">
        <f t="shared" si="38"/>
        <v>0</v>
      </c>
      <c r="BL185" s="18" t="s">
        <v>146</v>
      </c>
      <c r="BM185" s="18" t="s">
        <v>335</v>
      </c>
    </row>
    <row r="186" spans="2:65" s="1" customFormat="1" ht="31.5" customHeight="1">
      <c r="B186" s="138"/>
      <c r="C186" s="139" t="s">
        <v>336</v>
      </c>
      <c r="D186" s="139" t="s">
        <v>142</v>
      </c>
      <c r="E186" s="140" t="s">
        <v>337</v>
      </c>
      <c r="F186" s="205" t="s">
        <v>338</v>
      </c>
      <c r="G186" s="205"/>
      <c r="H186" s="205"/>
      <c r="I186" s="205"/>
      <c r="J186" s="141" t="s">
        <v>209</v>
      </c>
      <c r="K186" s="142">
        <v>1</v>
      </c>
      <c r="L186" s="143"/>
      <c r="M186" s="206"/>
      <c r="N186" s="206"/>
      <c r="O186" s="206"/>
      <c r="P186" s="206">
        <f t="shared" si="26"/>
        <v>0</v>
      </c>
      <c r="Q186" s="206"/>
      <c r="R186" s="144"/>
      <c r="T186" s="145" t="s">
        <v>5</v>
      </c>
      <c r="U186" s="41" t="s">
        <v>42</v>
      </c>
      <c r="V186" s="103">
        <f t="shared" si="27"/>
        <v>0</v>
      </c>
      <c r="W186" s="103">
        <f t="shared" si="28"/>
        <v>0</v>
      </c>
      <c r="X186" s="103">
        <f t="shared" si="29"/>
        <v>0</v>
      </c>
      <c r="Y186" s="146">
        <v>3.1819999999999999</v>
      </c>
      <c r="Z186" s="146">
        <f t="shared" si="30"/>
        <v>3.1819999999999999</v>
      </c>
      <c r="AA186" s="146">
        <v>4.0910000000000002E-2</v>
      </c>
      <c r="AB186" s="146">
        <f t="shared" si="31"/>
        <v>4.0910000000000002E-2</v>
      </c>
      <c r="AC186" s="146">
        <v>0</v>
      </c>
      <c r="AD186" s="147">
        <f t="shared" si="32"/>
        <v>0</v>
      </c>
      <c r="AR186" s="18" t="s">
        <v>146</v>
      </c>
      <c r="AT186" s="18" t="s">
        <v>142</v>
      </c>
      <c r="AU186" s="18" t="s">
        <v>97</v>
      </c>
      <c r="AY186" s="18" t="s">
        <v>140</v>
      </c>
      <c r="BE186" s="148">
        <f t="shared" si="33"/>
        <v>0</v>
      </c>
      <c r="BF186" s="148">
        <f t="shared" si="34"/>
        <v>0</v>
      </c>
      <c r="BG186" s="148">
        <f t="shared" si="35"/>
        <v>0</v>
      </c>
      <c r="BH186" s="148">
        <f t="shared" si="36"/>
        <v>0</v>
      </c>
      <c r="BI186" s="148">
        <f t="shared" si="37"/>
        <v>0</v>
      </c>
      <c r="BJ186" s="18" t="s">
        <v>86</v>
      </c>
      <c r="BK186" s="148">
        <f t="shared" si="38"/>
        <v>0</v>
      </c>
      <c r="BL186" s="18" t="s">
        <v>146</v>
      </c>
      <c r="BM186" s="18" t="s">
        <v>339</v>
      </c>
    </row>
    <row r="187" spans="2:65" s="1" customFormat="1" ht="31.5" customHeight="1">
      <c r="B187" s="138"/>
      <c r="C187" s="139" t="s">
        <v>340</v>
      </c>
      <c r="D187" s="139" t="s">
        <v>142</v>
      </c>
      <c r="E187" s="140" t="s">
        <v>341</v>
      </c>
      <c r="F187" s="205" t="s">
        <v>342</v>
      </c>
      <c r="G187" s="205"/>
      <c r="H187" s="205"/>
      <c r="I187" s="205"/>
      <c r="J187" s="141" t="s">
        <v>209</v>
      </c>
      <c r="K187" s="142">
        <v>2</v>
      </c>
      <c r="L187" s="143"/>
      <c r="M187" s="206"/>
      <c r="N187" s="206"/>
      <c r="O187" s="206"/>
      <c r="P187" s="206">
        <f t="shared" si="26"/>
        <v>0</v>
      </c>
      <c r="Q187" s="206"/>
      <c r="R187" s="144"/>
      <c r="T187" s="145" t="s">
        <v>5</v>
      </c>
      <c r="U187" s="41" t="s">
        <v>42</v>
      </c>
      <c r="V187" s="103">
        <f t="shared" si="27"/>
        <v>0</v>
      </c>
      <c r="W187" s="103">
        <f t="shared" si="28"/>
        <v>0</v>
      </c>
      <c r="X187" s="103">
        <f t="shared" si="29"/>
        <v>0</v>
      </c>
      <c r="Y187" s="146">
        <v>6.8000000000000005E-2</v>
      </c>
      <c r="Z187" s="146">
        <f t="shared" si="30"/>
        <v>0.13600000000000001</v>
      </c>
      <c r="AA187" s="146">
        <v>6.3299999999999997E-3</v>
      </c>
      <c r="AB187" s="146">
        <f t="shared" si="31"/>
        <v>1.2659999999999999E-2</v>
      </c>
      <c r="AC187" s="146">
        <v>0</v>
      </c>
      <c r="AD187" s="147">
        <f t="shared" si="32"/>
        <v>0</v>
      </c>
      <c r="AR187" s="18" t="s">
        <v>146</v>
      </c>
      <c r="AT187" s="18" t="s">
        <v>142</v>
      </c>
      <c r="AU187" s="18" t="s">
        <v>97</v>
      </c>
      <c r="AY187" s="18" t="s">
        <v>140</v>
      </c>
      <c r="BE187" s="148">
        <f t="shared" si="33"/>
        <v>0</v>
      </c>
      <c r="BF187" s="148">
        <f t="shared" si="34"/>
        <v>0</v>
      </c>
      <c r="BG187" s="148">
        <f t="shared" si="35"/>
        <v>0</v>
      </c>
      <c r="BH187" s="148">
        <f t="shared" si="36"/>
        <v>0</v>
      </c>
      <c r="BI187" s="148">
        <f t="shared" si="37"/>
        <v>0</v>
      </c>
      <c r="BJ187" s="18" t="s">
        <v>86</v>
      </c>
      <c r="BK187" s="148">
        <f t="shared" si="38"/>
        <v>0</v>
      </c>
      <c r="BL187" s="18" t="s">
        <v>146</v>
      </c>
      <c r="BM187" s="18" t="s">
        <v>343</v>
      </c>
    </row>
    <row r="188" spans="2:65" s="1" customFormat="1" ht="31.5" customHeight="1">
      <c r="B188" s="138"/>
      <c r="C188" s="139" t="s">
        <v>344</v>
      </c>
      <c r="D188" s="139" t="s">
        <v>142</v>
      </c>
      <c r="E188" s="140" t="s">
        <v>345</v>
      </c>
      <c r="F188" s="205" t="s">
        <v>346</v>
      </c>
      <c r="G188" s="205"/>
      <c r="H188" s="205"/>
      <c r="I188" s="205"/>
      <c r="J188" s="141" t="s">
        <v>209</v>
      </c>
      <c r="K188" s="142">
        <v>2</v>
      </c>
      <c r="L188" s="143"/>
      <c r="M188" s="206"/>
      <c r="N188" s="206"/>
      <c r="O188" s="206"/>
      <c r="P188" s="206">
        <f t="shared" si="26"/>
        <v>0</v>
      </c>
      <c r="Q188" s="206"/>
      <c r="R188" s="144"/>
      <c r="T188" s="145" t="s">
        <v>5</v>
      </c>
      <c r="U188" s="41" t="s">
        <v>42</v>
      </c>
      <c r="V188" s="103">
        <f t="shared" si="27"/>
        <v>0</v>
      </c>
      <c r="W188" s="103">
        <f t="shared" si="28"/>
        <v>0</v>
      </c>
      <c r="X188" s="103">
        <f t="shared" si="29"/>
        <v>0</v>
      </c>
      <c r="Y188" s="146">
        <v>0.109</v>
      </c>
      <c r="Z188" s="146">
        <f t="shared" si="30"/>
        <v>0.218</v>
      </c>
      <c r="AA188" s="146">
        <v>9.7400000000000004E-3</v>
      </c>
      <c r="AB188" s="146">
        <f t="shared" si="31"/>
        <v>1.9480000000000001E-2</v>
      </c>
      <c r="AC188" s="146">
        <v>0</v>
      </c>
      <c r="AD188" s="147">
        <f t="shared" si="32"/>
        <v>0</v>
      </c>
      <c r="AR188" s="18" t="s">
        <v>146</v>
      </c>
      <c r="AT188" s="18" t="s">
        <v>142</v>
      </c>
      <c r="AU188" s="18" t="s">
        <v>97</v>
      </c>
      <c r="AY188" s="18" t="s">
        <v>140</v>
      </c>
      <c r="BE188" s="148">
        <f t="shared" si="33"/>
        <v>0</v>
      </c>
      <c r="BF188" s="148">
        <f t="shared" si="34"/>
        <v>0</v>
      </c>
      <c r="BG188" s="148">
        <f t="shared" si="35"/>
        <v>0</v>
      </c>
      <c r="BH188" s="148">
        <f t="shared" si="36"/>
        <v>0</v>
      </c>
      <c r="BI188" s="148">
        <f t="shared" si="37"/>
        <v>0</v>
      </c>
      <c r="BJ188" s="18" t="s">
        <v>86</v>
      </c>
      <c r="BK188" s="148">
        <f t="shared" si="38"/>
        <v>0</v>
      </c>
      <c r="BL188" s="18" t="s">
        <v>146</v>
      </c>
      <c r="BM188" s="18" t="s">
        <v>347</v>
      </c>
    </row>
    <row r="189" spans="2:65" s="1" customFormat="1" ht="31.5" customHeight="1">
      <c r="B189" s="138"/>
      <c r="C189" s="139" t="s">
        <v>348</v>
      </c>
      <c r="D189" s="139" t="s">
        <v>142</v>
      </c>
      <c r="E189" s="140" t="s">
        <v>349</v>
      </c>
      <c r="F189" s="205" t="s">
        <v>350</v>
      </c>
      <c r="G189" s="205"/>
      <c r="H189" s="205"/>
      <c r="I189" s="205"/>
      <c r="J189" s="141" t="s">
        <v>209</v>
      </c>
      <c r="K189" s="142">
        <v>4</v>
      </c>
      <c r="L189" s="143"/>
      <c r="M189" s="206"/>
      <c r="N189" s="206"/>
      <c r="O189" s="206"/>
      <c r="P189" s="206">
        <f t="shared" si="26"/>
        <v>0</v>
      </c>
      <c r="Q189" s="206"/>
      <c r="R189" s="144"/>
      <c r="T189" s="145" t="s">
        <v>5</v>
      </c>
      <c r="U189" s="41" t="s">
        <v>42</v>
      </c>
      <c r="V189" s="103">
        <f t="shared" si="27"/>
        <v>0</v>
      </c>
      <c r="W189" s="103">
        <f t="shared" si="28"/>
        <v>0</v>
      </c>
      <c r="X189" s="103">
        <f t="shared" si="29"/>
        <v>0</v>
      </c>
      <c r="Y189" s="146">
        <v>0.13</v>
      </c>
      <c r="Z189" s="146">
        <f t="shared" si="30"/>
        <v>0.52</v>
      </c>
      <c r="AA189" s="146">
        <v>1.1270000000000001E-2</v>
      </c>
      <c r="AB189" s="146">
        <f t="shared" si="31"/>
        <v>4.5080000000000002E-2</v>
      </c>
      <c r="AC189" s="146">
        <v>0</v>
      </c>
      <c r="AD189" s="147">
        <f t="shared" si="32"/>
        <v>0</v>
      </c>
      <c r="AR189" s="18" t="s">
        <v>146</v>
      </c>
      <c r="AT189" s="18" t="s">
        <v>142</v>
      </c>
      <c r="AU189" s="18" t="s">
        <v>97</v>
      </c>
      <c r="AY189" s="18" t="s">
        <v>140</v>
      </c>
      <c r="BE189" s="148">
        <f t="shared" si="33"/>
        <v>0</v>
      </c>
      <c r="BF189" s="148">
        <f t="shared" si="34"/>
        <v>0</v>
      </c>
      <c r="BG189" s="148">
        <f t="shared" si="35"/>
        <v>0</v>
      </c>
      <c r="BH189" s="148">
        <f t="shared" si="36"/>
        <v>0</v>
      </c>
      <c r="BI189" s="148">
        <f t="shared" si="37"/>
        <v>0</v>
      </c>
      <c r="BJ189" s="18" t="s">
        <v>86</v>
      </c>
      <c r="BK189" s="148">
        <f t="shared" si="38"/>
        <v>0</v>
      </c>
      <c r="BL189" s="18" t="s">
        <v>146</v>
      </c>
      <c r="BM189" s="18" t="s">
        <v>351</v>
      </c>
    </row>
    <row r="190" spans="2:65" s="1" customFormat="1" ht="31.5" customHeight="1">
      <c r="B190" s="138"/>
      <c r="C190" s="139" t="s">
        <v>352</v>
      </c>
      <c r="D190" s="139" t="s">
        <v>142</v>
      </c>
      <c r="E190" s="140" t="s">
        <v>353</v>
      </c>
      <c r="F190" s="205" t="s">
        <v>354</v>
      </c>
      <c r="G190" s="205"/>
      <c r="H190" s="205"/>
      <c r="I190" s="205"/>
      <c r="J190" s="141" t="s">
        <v>209</v>
      </c>
      <c r="K190" s="142">
        <v>3</v>
      </c>
      <c r="L190" s="143"/>
      <c r="M190" s="206"/>
      <c r="N190" s="206"/>
      <c r="O190" s="206"/>
      <c r="P190" s="206">
        <f t="shared" si="26"/>
        <v>0</v>
      </c>
      <c r="Q190" s="206"/>
      <c r="R190" s="144"/>
      <c r="T190" s="145" t="s">
        <v>5</v>
      </c>
      <c r="U190" s="41" t="s">
        <v>42</v>
      </c>
      <c r="V190" s="103">
        <f t="shared" si="27"/>
        <v>0</v>
      </c>
      <c r="W190" s="103">
        <f t="shared" si="28"/>
        <v>0</v>
      </c>
      <c r="X190" s="103">
        <f t="shared" si="29"/>
        <v>0</v>
      </c>
      <c r="Y190" s="146">
        <v>0.28100000000000003</v>
      </c>
      <c r="Z190" s="146">
        <f t="shared" si="30"/>
        <v>0.84300000000000008</v>
      </c>
      <c r="AA190" s="146">
        <v>5.9000000000000003E-4</v>
      </c>
      <c r="AB190" s="146">
        <f t="shared" si="31"/>
        <v>1.7700000000000001E-3</v>
      </c>
      <c r="AC190" s="146">
        <v>0</v>
      </c>
      <c r="AD190" s="147">
        <f t="shared" si="32"/>
        <v>0</v>
      </c>
      <c r="AR190" s="18" t="s">
        <v>146</v>
      </c>
      <c r="AT190" s="18" t="s">
        <v>142</v>
      </c>
      <c r="AU190" s="18" t="s">
        <v>97</v>
      </c>
      <c r="AY190" s="18" t="s">
        <v>140</v>
      </c>
      <c r="BE190" s="148">
        <f t="shared" si="33"/>
        <v>0</v>
      </c>
      <c r="BF190" s="148">
        <f t="shared" si="34"/>
        <v>0</v>
      </c>
      <c r="BG190" s="148">
        <f t="shared" si="35"/>
        <v>0</v>
      </c>
      <c r="BH190" s="148">
        <f t="shared" si="36"/>
        <v>0</v>
      </c>
      <c r="BI190" s="148">
        <f t="shared" si="37"/>
        <v>0</v>
      </c>
      <c r="BJ190" s="18" t="s">
        <v>86</v>
      </c>
      <c r="BK190" s="148">
        <f t="shared" si="38"/>
        <v>0</v>
      </c>
      <c r="BL190" s="18" t="s">
        <v>146</v>
      </c>
      <c r="BM190" s="18" t="s">
        <v>355</v>
      </c>
    </row>
    <row r="191" spans="2:65" s="1" customFormat="1" ht="31.5" customHeight="1">
      <c r="B191" s="138"/>
      <c r="C191" s="139" t="s">
        <v>356</v>
      </c>
      <c r="D191" s="139" t="s">
        <v>142</v>
      </c>
      <c r="E191" s="140" t="s">
        <v>357</v>
      </c>
      <c r="F191" s="205" t="s">
        <v>358</v>
      </c>
      <c r="G191" s="205"/>
      <c r="H191" s="205"/>
      <c r="I191" s="205"/>
      <c r="J191" s="141" t="s">
        <v>209</v>
      </c>
      <c r="K191" s="142">
        <v>2</v>
      </c>
      <c r="L191" s="143"/>
      <c r="M191" s="206"/>
      <c r="N191" s="206"/>
      <c r="O191" s="206"/>
      <c r="P191" s="206">
        <f t="shared" si="26"/>
        <v>0</v>
      </c>
      <c r="Q191" s="206"/>
      <c r="R191" s="144"/>
      <c r="T191" s="145" t="s">
        <v>5</v>
      </c>
      <c r="U191" s="41" t="s">
        <v>42</v>
      </c>
      <c r="V191" s="103">
        <f t="shared" si="27"/>
        <v>0</v>
      </c>
      <c r="W191" s="103">
        <f t="shared" si="28"/>
        <v>0</v>
      </c>
      <c r="X191" s="103">
        <f t="shared" si="29"/>
        <v>0</v>
      </c>
      <c r="Y191" s="146">
        <v>0.32200000000000001</v>
      </c>
      <c r="Z191" s="146">
        <f t="shared" si="30"/>
        <v>0.64400000000000002</v>
      </c>
      <c r="AA191" s="146">
        <v>6.7000000000000002E-4</v>
      </c>
      <c r="AB191" s="146">
        <f t="shared" si="31"/>
        <v>1.34E-3</v>
      </c>
      <c r="AC191" s="146">
        <v>0</v>
      </c>
      <c r="AD191" s="147">
        <f t="shared" si="32"/>
        <v>0</v>
      </c>
      <c r="AR191" s="18" t="s">
        <v>146</v>
      </c>
      <c r="AT191" s="18" t="s">
        <v>142</v>
      </c>
      <c r="AU191" s="18" t="s">
        <v>97</v>
      </c>
      <c r="AY191" s="18" t="s">
        <v>140</v>
      </c>
      <c r="BE191" s="148">
        <f t="shared" si="33"/>
        <v>0</v>
      </c>
      <c r="BF191" s="148">
        <f t="shared" si="34"/>
        <v>0</v>
      </c>
      <c r="BG191" s="148">
        <f t="shared" si="35"/>
        <v>0</v>
      </c>
      <c r="BH191" s="148">
        <f t="shared" si="36"/>
        <v>0</v>
      </c>
      <c r="BI191" s="148">
        <f t="shared" si="37"/>
        <v>0</v>
      </c>
      <c r="BJ191" s="18" t="s">
        <v>86</v>
      </c>
      <c r="BK191" s="148">
        <f t="shared" si="38"/>
        <v>0</v>
      </c>
      <c r="BL191" s="18" t="s">
        <v>146</v>
      </c>
      <c r="BM191" s="18" t="s">
        <v>359</v>
      </c>
    </row>
    <row r="192" spans="2:65" s="1" customFormat="1" ht="31.5" customHeight="1">
      <c r="B192" s="138"/>
      <c r="C192" s="139" t="s">
        <v>360</v>
      </c>
      <c r="D192" s="139" t="s">
        <v>142</v>
      </c>
      <c r="E192" s="140" t="s">
        <v>361</v>
      </c>
      <c r="F192" s="205" t="s">
        <v>362</v>
      </c>
      <c r="G192" s="205"/>
      <c r="H192" s="205"/>
      <c r="I192" s="205"/>
      <c r="J192" s="141" t="s">
        <v>209</v>
      </c>
      <c r="K192" s="142">
        <v>2</v>
      </c>
      <c r="L192" s="143"/>
      <c r="M192" s="206"/>
      <c r="N192" s="206"/>
      <c r="O192" s="206"/>
      <c r="P192" s="206">
        <f t="shared" si="26"/>
        <v>0</v>
      </c>
      <c r="Q192" s="206"/>
      <c r="R192" s="144"/>
      <c r="T192" s="145" t="s">
        <v>5</v>
      </c>
      <c r="U192" s="41" t="s">
        <v>42</v>
      </c>
      <c r="V192" s="103">
        <f t="shared" si="27"/>
        <v>0</v>
      </c>
      <c r="W192" s="103">
        <f t="shared" si="28"/>
        <v>0</v>
      </c>
      <c r="X192" s="103">
        <f t="shared" si="29"/>
        <v>0</v>
      </c>
      <c r="Y192" s="146">
        <v>0.439</v>
      </c>
      <c r="Z192" s="146">
        <f t="shared" si="30"/>
        <v>0.878</v>
      </c>
      <c r="AA192" s="146">
        <v>1.3799999999999999E-3</v>
      </c>
      <c r="AB192" s="146">
        <f t="shared" si="31"/>
        <v>2.7599999999999999E-3</v>
      </c>
      <c r="AC192" s="146">
        <v>0</v>
      </c>
      <c r="AD192" s="147">
        <f t="shared" si="32"/>
        <v>0</v>
      </c>
      <c r="AR192" s="18" t="s">
        <v>146</v>
      </c>
      <c r="AT192" s="18" t="s">
        <v>142</v>
      </c>
      <c r="AU192" s="18" t="s">
        <v>97</v>
      </c>
      <c r="AY192" s="18" t="s">
        <v>140</v>
      </c>
      <c r="BE192" s="148">
        <f t="shared" si="33"/>
        <v>0</v>
      </c>
      <c r="BF192" s="148">
        <f t="shared" si="34"/>
        <v>0</v>
      </c>
      <c r="BG192" s="148">
        <f t="shared" si="35"/>
        <v>0</v>
      </c>
      <c r="BH192" s="148">
        <f t="shared" si="36"/>
        <v>0</v>
      </c>
      <c r="BI192" s="148">
        <f t="shared" si="37"/>
        <v>0</v>
      </c>
      <c r="BJ192" s="18" t="s">
        <v>86</v>
      </c>
      <c r="BK192" s="148">
        <f t="shared" si="38"/>
        <v>0</v>
      </c>
      <c r="BL192" s="18" t="s">
        <v>146</v>
      </c>
      <c r="BM192" s="18" t="s">
        <v>363</v>
      </c>
    </row>
    <row r="193" spans="2:65" s="1" customFormat="1" ht="31.5" customHeight="1">
      <c r="B193" s="138"/>
      <c r="C193" s="139" t="s">
        <v>364</v>
      </c>
      <c r="D193" s="139" t="s">
        <v>142</v>
      </c>
      <c r="E193" s="140" t="s">
        <v>365</v>
      </c>
      <c r="F193" s="205" t="s">
        <v>366</v>
      </c>
      <c r="G193" s="205"/>
      <c r="H193" s="205"/>
      <c r="I193" s="205"/>
      <c r="J193" s="141" t="s">
        <v>209</v>
      </c>
      <c r="K193" s="142">
        <v>8</v>
      </c>
      <c r="L193" s="143"/>
      <c r="M193" s="206"/>
      <c r="N193" s="206"/>
      <c r="O193" s="206"/>
      <c r="P193" s="206">
        <f t="shared" si="26"/>
        <v>0</v>
      </c>
      <c r="Q193" s="206"/>
      <c r="R193" s="144"/>
      <c r="T193" s="145" t="s">
        <v>5</v>
      </c>
      <c r="U193" s="41" t="s">
        <v>42</v>
      </c>
      <c r="V193" s="103">
        <f t="shared" si="27"/>
        <v>0</v>
      </c>
      <c r="W193" s="103">
        <f t="shared" si="28"/>
        <v>0</v>
      </c>
      <c r="X193" s="103">
        <f t="shared" si="29"/>
        <v>0</v>
      </c>
      <c r="Y193" s="146">
        <v>0.53</v>
      </c>
      <c r="Z193" s="146">
        <f t="shared" si="30"/>
        <v>4.24</v>
      </c>
      <c r="AA193" s="146">
        <v>1.6999999999999999E-3</v>
      </c>
      <c r="AB193" s="146">
        <f t="shared" si="31"/>
        <v>1.3599999999999999E-2</v>
      </c>
      <c r="AC193" s="146">
        <v>0</v>
      </c>
      <c r="AD193" s="147">
        <f t="shared" si="32"/>
        <v>0</v>
      </c>
      <c r="AR193" s="18" t="s">
        <v>146</v>
      </c>
      <c r="AT193" s="18" t="s">
        <v>142</v>
      </c>
      <c r="AU193" s="18" t="s">
        <v>97</v>
      </c>
      <c r="AY193" s="18" t="s">
        <v>140</v>
      </c>
      <c r="BE193" s="148">
        <f t="shared" si="33"/>
        <v>0</v>
      </c>
      <c r="BF193" s="148">
        <f t="shared" si="34"/>
        <v>0</v>
      </c>
      <c r="BG193" s="148">
        <f t="shared" si="35"/>
        <v>0</v>
      </c>
      <c r="BH193" s="148">
        <f t="shared" si="36"/>
        <v>0</v>
      </c>
      <c r="BI193" s="148">
        <f t="shared" si="37"/>
        <v>0</v>
      </c>
      <c r="BJ193" s="18" t="s">
        <v>86</v>
      </c>
      <c r="BK193" s="148">
        <f t="shared" si="38"/>
        <v>0</v>
      </c>
      <c r="BL193" s="18" t="s">
        <v>146</v>
      </c>
      <c r="BM193" s="18" t="s">
        <v>367</v>
      </c>
    </row>
    <row r="194" spans="2:65" s="1" customFormat="1" ht="31.5" customHeight="1">
      <c r="B194" s="138"/>
      <c r="C194" s="139" t="s">
        <v>368</v>
      </c>
      <c r="D194" s="139" t="s">
        <v>142</v>
      </c>
      <c r="E194" s="140" t="s">
        <v>369</v>
      </c>
      <c r="F194" s="205" t="s">
        <v>370</v>
      </c>
      <c r="G194" s="205"/>
      <c r="H194" s="205"/>
      <c r="I194" s="205"/>
      <c r="J194" s="141" t="s">
        <v>209</v>
      </c>
      <c r="K194" s="142">
        <v>1</v>
      </c>
      <c r="L194" s="143"/>
      <c r="M194" s="206"/>
      <c r="N194" s="206"/>
      <c r="O194" s="206"/>
      <c r="P194" s="206">
        <f t="shared" si="26"/>
        <v>0</v>
      </c>
      <c r="Q194" s="206"/>
      <c r="R194" s="144"/>
      <c r="T194" s="145" t="s">
        <v>5</v>
      </c>
      <c r="U194" s="41" t="s">
        <v>42</v>
      </c>
      <c r="V194" s="103">
        <f t="shared" si="27"/>
        <v>0</v>
      </c>
      <c r="W194" s="103">
        <f t="shared" si="28"/>
        <v>0</v>
      </c>
      <c r="X194" s="103">
        <f t="shared" si="29"/>
        <v>0</v>
      </c>
      <c r="Y194" s="146">
        <v>2.3069999999999999</v>
      </c>
      <c r="Z194" s="146">
        <f t="shared" si="30"/>
        <v>2.3069999999999999</v>
      </c>
      <c r="AA194" s="146">
        <v>0</v>
      </c>
      <c r="AB194" s="146">
        <f t="shared" si="31"/>
        <v>0</v>
      </c>
      <c r="AC194" s="146">
        <v>0.29980000000000001</v>
      </c>
      <c r="AD194" s="147">
        <f t="shared" si="32"/>
        <v>0.29980000000000001</v>
      </c>
      <c r="AR194" s="18" t="s">
        <v>146</v>
      </c>
      <c r="AT194" s="18" t="s">
        <v>142</v>
      </c>
      <c r="AU194" s="18" t="s">
        <v>97</v>
      </c>
      <c r="AY194" s="18" t="s">
        <v>140</v>
      </c>
      <c r="BE194" s="148">
        <f t="shared" si="33"/>
        <v>0</v>
      </c>
      <c r="BF194" s="148">
        <f t="shared" si="34"/>
        <v>0</v>
      </c>
      <c r="BG194" s="148">
        <f t="shared" si="35"/>
        <v>0</v>
      </c>
      <c r="BH194" s="148">
        <f t="shared" si="36"/>
        <v>0</v>
      </c>
      <c r="BI194" s="148">
        <f t="shared" si="37"/>
        <v>0</v>
      </c>
      <c r="BJ194" s="18" t="s">
        <v>86</v>
      </c>
      <c r="BK194" s="148">
        <f t="shared" si="38"/>
        <v>0</v>
      </c>
      <c r="BL194" s="18" t="s">
        <v>146</v>
      </c>
      <c r="BM194" s="18" t="s">
        <v>371</v>
      </c>
    </row>
    <row r="195" spans="2:65" s="1" customFormat="1" ht="31.5" customHeight="1">
      <c r="B195" s="138"/>
      <c r="C195" s="139" t="s">
        <v>372</v>
      </c>
      <c r="D195" s="139" t="s">
        <v>142</v>
      </c>
      <c r="E195" s="140" t="s">
        <v>373</v>
      </c>
      <c r="F195" s="205" t="s">
        <v>374</v>
      </c>
      <c r="G195" s="205"/>
      <c r="H195" s="205"/>
      <c r="I195" s="205"/>
      <c r="J195" s="141" t="s">
        <v>209</v>
      </c>
      <c r="K195" s="142">
        <v>1</v>
      </c>
      <c r="L195" s="143"/>
      <c r="M195" s="206"/>
      <c r="N195" s="206"/>
      <c r="O195" s="206"/>
      <c r="P195" s="206">
        <f t="shared" si="26"/>
        <v>0</v>
      </c>
      <c r="Q195" s="206"/>
      <c r="R195" s="144"/>
      <c r="T195" s="145" t="s">
        <v>5</v>
      </c>
      <c r="U195" s="41" t="s">
        <v>42</v>
      </c>
      <c r="V195" s="103">
        <f t="shared" si="27"/>
        <v>0</v>
      </c>
      <c r="W195" s="103">
        <f t="shared" si="28"/>
        <v>0</v>
      </c>
      <c r="X195" s="103">
        <f t="shared" si="29"/>
        <v>0</v>
      </c>
      <c r="Y195" s="146">
        <v>2.2000000000000002</v>
      </c>
      <c r="Z195" s="146">
        <f t="shared" si="30"/>
        <v>2.2000000000000002</v>
      </c>
      <c r="AA195" s="146">
        <v>4.9399999999999999E-3</v>
      </c>
      <c r="AB195" s="146">
        <f t="shared" si="31"/>
        <v>4.9399999999999999E-3</v>
      </c>
      <c r="AC195" s="146">
        <v>0</v>
      </c>
      <c r="AD195" s="147">
        <f t="shared" si="32"/>
        <v>0</v>
      </c>
      <c r="AR195" s="18" t="s">
        <v>146</v>
      </c>
      <c r="AT195" s="18" t="s">
        <v>142</v>
      </c>
      <c r="AU195" s="18" t="s">
        <v>97</v>
      </c>
      <c r="AY195" s="18" t="s">
        <v>140</v>
      </c>
      <c r="BE195" s="148">
        <f t="shared" si="33"/>
        <v>0</v>
      </c>
      <c r="BF195" s="148">
        <f t="shared" si="34"/>
        <v>0</v>
      </c>
      <c r="BG195" s="148">
        <f t="shared" si="35"/>
        <v>0</v>
      </c>
      <c r="BH195" s="148">
        <f t="shared" si="36"/>
        <v>0</v>
      </c>
      <c r="BI195" s="148">
        <f t="shared" si="37"/>
        <v>0</v>
      </c>
      <c r="BJ195" s="18" t="s">
        <v>86</v>
      </c>
      <c r="BK195" s="148">
        <f t="shared" si="38"/>
        <v>0</v>
      </c>
      <c r="BL195" s="18" t="s">
        <v>146</v>
      </c>
      <c r="BM195" s="18" t="s">
        <v>375</v>
      </c>
    </row>
    <row r="196" spans="2:65" s="1" customFormat="1" ht="22.5" customHeight="1">
      <c r="B196" s="138"/>
      <c r="C196" s="139" t="s">
        <v>376</v>
      </c>
      <c r="D196" s="139" t="s">
        <v>142</v>
      </c>
      <c r="E196" s="140" t="s">
        <v>377</v>
      </c>
      <c r="F196" s="205" t="s">
        <v>378</v>
      </c>
      <c r="G196" s="205"/>
      <c r="H196" s="205"/>
      <c r="I196" s="205"/>
      <c r="J196" s="141" t="s">
        <v>209</v>
      </c>
      <c r="K196" s="142">
        <v>1</v>
      </c>
      <c r="L196" s="143"/>
      <c r="M196" s="206"/>
      <c r="N196" s="206"/>
      <c r="O196" s="206"/>
      <c r="P196" s="206">
        <f t="shared" si="26"/>
        <v>0</v>
      </c>
      <c r="Q196" s="206"/>
      <c r="R196" s="144"/>
      <c r="T196" s="145" t="s">
        <v>5</v>
      </c>
      <c r="U196" s="41" t="s">
        <v>42</v>
      </c>
      <c r="V196" s="103">
        <f t="shared" si="27"/>
        <v>0</v>
      </c>
      <c r="W196" s="103">
        <f t="shared" si="28"/>
        <v>0</v>
      </c>
      <c r="X196" s="103">
        <f t="shared" si="29"/>
        <v>0</v>
      </c>
      <c r="Y196" s="146">
        <v>0.75</v>
      </c>
      <c r="Z196" s="146">
        <f t="shared" si="30"/>
        <v>0.75</v>
      </c>
      <c r="AA196" s="146">
        <v>0</v>
      </c>
      <c r="AB196" s="146">
        <f t="shared" si="31"/>
        <v>0</v>
      </c>
      <c r="AC196" s="146">
        <v>0</v>
      </c>
      <c r="AD196" s="147">
        <f t="shared" si="32"/>
        <v>0</v>
      </c>
      <c r="AR196" s="18" t="s">
        <v>146</v>
      </c>
      <c r="AT196" s="18" t="s">
        <v>142</v>
      </c>
      <c r="AU196" s="18" t="s">
        <v>97</v>
      </c>
      <c r="AY196" s="18" t="s">
        <v>140</v>
      </c>
      <c r="BE196" s="148">
        <f t="shared" si="33"/>
        <v>0</v>
      </c>
      <c r="BF196" s="148">
        <f t="shared" si="34"/>
        <v>0</v>
      </c>
      <c r="BG196" s="148">
        <f t="shared" si="35"/>
        <v>0</v>
      </c>
      <c r="BH196" s="148">
        <f t="shared" si="36"/>
        <v>0</v>
      </c>
      <c r="BI196" s="148">
        <f t="shared" si="37"/>
        <v>0</v>
      </c>
      <c r="BJ196" s="18" t="s">
        <v>86</v>
      </c>
      <c r="BK196" s="148">
        <f t="shared" si="38"/>
        <v>0</v>
      </c>
      <c r="BL196" s="18" t="s">
        <v>146</v>
      </c>
      <c r="BM196" s="18" t="s">
        <v>379</v>
      </c>
    </row>
    <row r="197" spans="2:65" s="1" customFormat="1" ht="31.5" customHeight="1">
      <c r="B197" s="138"/>
      <c r="C197" s="139" t="s">
        <v>12</v>
      </c>
      <c r="D197" s="139" t="s">
        <v>142</v>
      </c>
      <c r="E197" s="140" t="s">
        <v>380</v>
      </c>
      <c r="F197" s="205" t="s">
        <v>381</v>
      </c>
      <c r="G197" s="205"/>
      <c r="H197" s="205"/>
      <c r="I197" s="205"/>
      <c r="J197" s="141" t="s">
        <v>209</v>
      </c>
      <c r="K197" s="142">
        <v>2</v>
      </c>
      <c r="L197" s="143"/>
      <c r="M197" s="206"/>
      <c r="N197" s="206"/>
      <c r="O197" s="206"/>
      <c r="P197" s="206">
        <f t="shared" si="26"/>
        <v>0</v>
      </c>
      <c r="Q197" s="206"/>
      <c r="R197" s="144"/>
      <c r="T197" s="145" t="s">
        <v>5</v>
      </c>
      <c r="U197" s="41" t="s">
        <v>42</v>
      </c>
      <c r="V197" s="103">
        <f t="shared" si="27"/>
        <v>0</v>
      </c>
      <c r="W197" s="103">
        <f t="shared" si="28"/>
        <v>0</v>
      </c>
      <c r="X197" s="103">
        <f t="shared" si="29"/>
        <v>0</v>
      </c>
      <c r="Y197" s="146">
        <v>6.0910000000000002</v>
      </c>
      <c r="Z197" s="146">
        <f t="shared" si="30"/>
        <v>12.182</v>
      </c>
      <c r="AA197" s="146">
        <v>0</v>
      </c>
      <c r="AB197" s="146">
        <f t="shared" si="31"/>
        <v>0</v>
      </c>
      <c r="AC197" s="146">
        <v>0.96899999999999997</v>
      </c>
      <c r="AD197" s="147">
        <f t="shared" si="32"/>
        <v>1.9379999999999999</v>
      </c>
      <c r="AR197" s="18" t="s">
        <v>146</v>
      </c>
      <c r="AT197" s="18" t="s">
        <v>142</v>
      </c>
      <c r="AU197" s="18" t="s">
        <v>97</v>
      </c>
      <c r="AY197" s="18" t="s">
        <v>140</v>
      </c>
      <c r="BE197" s="148">
        <f t="shared" si="33"/>
        <v>0</v>
      </c>
      <c r="BF197" s="148">
        <f t="shared" si="34"/>
        <v>0</v>
      </c>
      <c r="BG197" s="148">
        <f t="shared" si="35"/>
        <v>0</v>
      </c>
      <c r="BH197" s="148">
        <f t="shared" si="36"/>
        <v>0</v>
      </c>
      <c r="BI197" s="148">
        <f t="shared" si="37"/>
        <v>0</v>
      </c>
      <c r="BJ197" s="18" t="s">
        <v>86</v>
      </c>
      <c r="BK197" s="148">
        <f t="shared" si="38"/>
        <v>0</v>
      </c>
      <c r="BL197" s="18" t="s">
        <v>146</v>
      </c>
      <c r="BM197" s="18" t="s">
        <v>382</v>
      </c>
    </row>
    <row r="198" spans="2:65" s="1" customFormat="1" ht="31.5" customHeight="1">
      <c r="B198" s="138"/>
      <c r="C198" s="139" t="s">
        <v>383</v>
      </c>
      <c r="D198" s="139" t="s">
        <v>142</v>
      </c>
      <c r="E198" s="140" t="s">
        <v>384</v>
      </c>
      <c r="F198" s="205" t="s">
        <v>385</v>
      </c>
      <c r="G198" s="205"/>
      <c r="H198" s="205"/>
      <c r="I198" s="205"/>
      <c r="J198" s="141" t="s">
        <v>209</v>
      </c>
      <c r="K198" s="142">
        <v>2</v>
      </c>
      <c r="L198" s="143"/>
      <c r="M198" s="206"/>
      <c r="N198" s="206"/>
      <c r="O198" s="206"/>
      <c r="P198" s="206">
        <f t="shared" si="26"/>
        <v>0</v>
      </c>
      <c r="Q198" s="206"/>
      <c r="R198" s="144"/>
      <c r="T198" s="145" t="s">
        <v>5</v>
      </c>
      <c r="U198" s="41" t="s">
        <v>42</v>
      </c>
      <c r="V198" s="103">
        <f t="shared" si="27"/>
        <v>0</v>
      </c>
      <c r="W198" s="103">
        <f t="shared" si="28"/>
        <v>0</v>
      </c>
      <c r="X198" s="103">
        <f t="shared" si="29"/>
        <v>0</v>
      </c>
      <c r="Y198" s="146">
        <v>6.18</v>
      </c>
      <c r="Z198" s="146">
        <f t="shared" si="30"/>
        <v>12.36</v>
      </c>
      <c r="AA198" s="146">
        <v>3.0400000000000002E-3</v>
      </c>
      <c r="AB198" s="146">
        <f t="shared" si="31"/>
        <v>6.0800000000000003E-3</v>
      </c>
      <c r="AC198" s="146">
        <v>0</v>
      </c>
      <c r="AD198" s="147">
        <f t="shared" si="32"/>
        <v>0</v>
      </c>
      <c r="AR198" s="18" t="s">
        <v>146</v>
      </c>
      <c r="AT198" s="18" t="s">
        <v>142</v>
      </c>
      <c r="AU198" s="18" t="s">
        <v>97</v>
      </c>
      <c r="AY198" s="18" t="s">
        <v>140</v>
      </c>
      <c r="BE198" s="148">
        <f t="shared" si="33"/>
        <v>0</v>
      </c>
      <c r="BF198" s="148">
        <f t="shared" si="34"/>
        <v>0</v>
      </c>
      <c r="BG198" s="148">
        <f t="shared" si="35"/>
        <v>0</v>
      </c>
      <c r="BH198" s="148">
        <f t="shared" si="36"/>
        <v>0</v>
      </c>
      <c r="BI198" s="148">
        <f t="shared" si="37"/>
        <v>0</v>
      </c>
      <c r="BJ198" s="18" t="s">
        <v>86</v>
      </c>
      <c r="BK198" s="148">
        <f t="shared" si="38"/>
        <v>0</v>
      </c>
      <c r="BL198" s="18" t="s">
        <v>146</v>
      </c>
      <c r="BM198" s="18" t="s">
        <v>386</v>
      </c>
    </row>
    <row r="199" spans="2:65" s="1" customFormat="1" ht="31.5" customHeight="1">
      <c r="B199" s="138"/>
      <c r="C199" s="139" t="s">
        <v>146</v>
      </c>
      <c r="D199" s="139" t="s">
        <v>142</v>
      </c>
      <c r="E199" s="140" t="s">
        <v>387</v>
      </c>
      <c r="F199" s="205" t="s">
        <v>388</v>
      </c>
      <c r="G199" s="205"/>
      <c r="H199" s="205"/>
      <c r="I199" s="205"/>
      <c r="J199" s="141" t="s">
        <v>209</v>
      </c>
      <c r="K199" s="142">
        <v>2</v>
      </c>
      <c r="L199" s="143"/>
      <c r="M199" s="206"/>
      <c r="N199" s="206"/>
      <c r="O199" s="206"/>
      <c r="P199" s="206">
        <f t="shared" si="26"/>
        <v>0</v>
      </c>
      <c r="Q199" s="206"/>
      <c r="R199" s="144"/>
      <c r="T199" s="145" t="s">
        <v>5</v>
      </c>
      <c r="U199" s="41" t="s">
        <v>42</v>
      </c>
      <c r="V199" s="103">
        <f t="shared" si="27"/>
        <v>0</v>
      </c>
      <c r="W199" s="103">
        <f t="shared" si="28"/>
        <v>0</v>
      </c>
      <c r="X199" s="103">
        <f t="shared" si="29"/>
        <v>0</v>
      </c>
      <c r="Y199" s="146">
        <v>2.14</v>
      </c>
      <c r="Z199" s="146">
        <f t="shared" si="30"/>
        <v>4.28</v>
      </c>
      <c r="AA199" s="146">
        <v>0</v>
      </c>
      <c r="AB199" s="146">
        <f t="shared" si="31"/>
        <v>0</v>
      </c>
      <c r="AC199" s="146">
        <v>0</v>
      </c>
      <c r="AD199" s="147">
        <f t="shared" si="32"/>
        <v>0</v>
      </c>
      <c r="AR199" s="18" t="s">
        <v>146</v>
      </c>
      <c r="AT199" s="18" t="s">
        <v>142</v>
      </c>
      <c r="AU199" s="18" t="s">
        <v>97</v>
      </c>
      <c r="AY199" s="18" t="s">
        <v>140</v>
      </c>
      <c r="BE199" s="148">
        <f t="shared" si="33"/>
        <v>0</v>
      </c>
      <c r="BF199" s="148">
        <f t="shared" si="34"/>
        <v>0</v>
      </c>
      <c r="BG199" s="148">
        <f t="shared" si="35"/>
        <v>0</v>
      </c>
      <c r="BH199" s="148">
        <f t="shared" si="36"/>
        <v>0</v>
      </c>
      <c r="BI199" s="148">
        <f t="shared" si="37"/>
        <v>0</v>
      </c>
      <c r="BJ199" s="18" t="s">
        <v>86</v>
      </c>
      <c r="BK199" s="148">
        <f t="shared" si="38"/>
        <v>0</v>
      </c>
      <c r="BL199" s="18" t="s">
        <v>146</v>
      </c>
      <c r="BM199" s="18" t="s">
        <v>389</v>
      </c>
    </row>
    <row r="200" spans="2:65" s="1" customFormat="1" ht="22.5" customHeight="1">
      <c r="B200" s="138"/>
      <c r="C200" s="139" t="s">
        <v>390</v>
      </c>
      <c r="D200" s="139" t="s">
        <v>142</v>
      </c>
      <c r="E200" s="140" t="s">
        <v>391</v>
      </c>
      <c r="F200" s="205" t="s">
        <v>392</v>
      </c>
      <c r="G200" s="205"/>
      <c r="H200" s="205"/>
      <c r="I200" s="205"/>
      <c r="J200" s="141" t="s">
        <v>250</v>
      </c>
      <c r="K200" s="142">
        <v>1</v>
      </c>
      <c r="L200" s="143"/>
      <c r="M200" s="206"/>
      <c r="N200" s="206"/>
      <c r="O200" s="206"/>
      <c r="P200" s="206">
        <f t="shared" si="26"/>
        <v>0</v>
      </c>
      <c r="Q200" s="206"/>
      <c r="R200" s="144"/>
      <c r="T200" s="145" t="s">
        <v>5</v>
      </c>
      <c r="U200" s="41" t="s">
        <v>42</v>
      </c>
      <c r="V200" s="103">
        <f t="shared" si="27"/>
        <v>0</v>
      </c>
      <c r="W200" s="103">
        <f t="shared" si="28"/>
        <v>0</v>
      </c>
      <c r="X200" s="103">
        <f t="shared" si="29"/>
        <v>0</v>
      </c>
      <c r="Y200" s="146">
        <v>1.19</v>
      </c>
      <c r="Z200" s="146">
        <f t="shared" si="30"/>
        <v>1.19</v>
      </c>
      <c r="AA200" s="146">
        <v>2.9E-4</v>
      </c>
      <c r="AB200" s="146">
        <f t="shared" si="31"/>
        <v>2.9E-4</v>
      </c>
      <c r="AC200" s="146">
        <v>2.7E-2</v>
      </c>
      <c r="AD200" s="147">
        <f t="shared" si="32"/>
        <v>2.7E-2</v>
      </c>
      <c r="AR200" s="18" t="s">
        <v>146</v>
      </c>
      <c r="AT200" s="18" t="s">
        <v>142</v>
      </c>
      <c r="AU200" s="18" t="s">
        <v>97</v>
      </c>
      <c r="AY200" s="18" t="s">
        <v>140</v>
      </c>
      <c r="BE200" s="148">
        <f t="shared" si="33"/>
        <v>0</v>
      </c>
      <c r="BF200" s="148">
        <f t="shared" si="34"/>
        <v>0</v>
      </c>
      <c r="BG200" s="148">
        <f t="shared" si="35"/>
        <v>0</v>
      </c>
      <c r="BH200" s="148">
        <f t="shared" si="36"/>
        <v>0</v>
      </c>
      <c r="BI200" s="148">
        <f t="shared" si="37"/>
        <v>0</v>
      </c>
      <c r="BJ200" s="18" t="s">
        <v>86</v>
      </c>
      <c r="BK200" s="148">
        <f t="shared" si="38"/>
        <v>0</v>
      </c>
      <c r="BL200" s="18" t="s">
        <v>146</v>
      </c>
      <c r="BM200" s="18" t="s">
        <v>393</v>
      </c>
    </row>
    <row r="201" spans="2:65" s="1" customFormat="1" ht="31.5" customHeight="1">
      <c r="B201" s="138"/>
      <c r="C201" s="139" t="s">
        <v>394</v>
      </c>
      <c r="D201" s="139" t="s">
        <v>142</v>
      </c>
      <c r="E201" s="140" t="s">
        <v>395</v>
      </c>
      <c r="F201" s="205" t="s">
        <v>396</v>
      </c>
      <c r="G201" s="205"/>
      <c r="H201" s="205"/>
      <c r="I201" s="205"/>
      <c r="J201" s="141" t="s">
        <v>250</v>
      </c>
      <c r="K201" s="142">
        <v>4</v>
      </c>
      <c r="L201" s="143"/>
      <c r="M201" s="206"/>
      <c r="N201" s="206"/>
      <c r="O201" s="206"/>
      <c r="P201" s="206">
        <f t="shared" si="26"/>
        <v>0</v>
      </c>
      <c r="Q201" s="206"/>
      <c r="R201" s="144"/>
      <c r="T201" s="145" t="s">
        <v>5</v>
      </c>
      <c r="U201" s="41" t="s">
        <v>42</v>
      </c>
      <c r="V201" s="103">
        <f t="shared" si="27"/>
        <v>0</v>
      </c>
      <c r="W201" s="103">
        <f t="shared" si="28"/>
        <v>0</v>
      </c>
      <c r="X201" s="103">
        <f t="shared" si="29"/>
        <v>0</v>
      </c>
      <c r="Y201" s="146">
        <v>1</v>
      </c>
      <c r="Z201" s="146">
        <f t="shared" si="30"/>
        <v>4</v>
      </c>
      <c r="AA201" s="146">
        <v>3.8000000000000002E-4</v>
      </c>
      <c r="AB201" s="146">
        <f t="shared" si="31"/>
        <v>1.5200000000000001E-3</v>
      </c>
      <c r="AC201" s="146">
        <v>5.1999999999999998E-2</v>
      </c>
      <c r="AD201" s="147">
        <f t="shared" si="32"/>
        <v>0.20799999999999999</v>
      </c>
      <c r="AR201" s="18" t="s">
        <v>146</v>
      </c>
      <c r="AT201" s="18" t="s">
        <v>142</v>
      </c>
      <c r="AU201" s="18" t="s">
        <v>97</v>
      </c>
      <c r="AY201" s="18" t="s">
        <v>140</v>
      </c>
      <c r="BE201" s="148">
        <f t="shared" si="33"/>
        <v>0</v>
      </c>
      <c r="BF201" s="148">
        <f t="shared" si="34"/>
        <v>0</v>
      </c>
      <c r="BG201" s="148">
        <f t="shared" si="35"/>
        <v>0</v>
      </c>
      <c r="BH201" s="148">
        <f t="shared" si="36"/>
        <v>0</v>
      </c>
      <c r="BI201" s="148">
        <f t="shared" si="37"/>
        <v>0</v>
      </c>
      <c r="BJ201" s="18" t="s">
        <v>86</v>
      </c>
      <c r="BK201" s="148">
        <f t="shared" si="38"/>
        <v>0</v>
      </c>
      <c r="BL201" s="18" t="s">
        <v>146</v>
      </c>
      <c r="BM201" s="18" t="s">
        <v>397</v>
      </c>
    </row>
    <row r="202" spans="2:65" s="1" customFormat="1" ht="31.5" customHeight="1">
      <c r="B202" s="138"/>
      <c r="C202" s="139" t="s">
        <v>398</v>
      </c>
      <c r="D202" s="139" t="s">
        <v>142</v>
      </c>
      <c r="E202" s="140" t="s">
        <v>399</v>
      </c>
      <c r="F202" s="205" t="s">
        <v>400</v>
      </c>
      <c r="G202" s="205"/>
      <c r="H202" s="205"/>
      <c r="I202" s="205"/>
      <c r="J202" s="141" t="s">
        <v>250</v>
      </c>
      <c r="K202" s="142">
        <v>3</v>
      </c>
      <c r="L202" s="143"/>
      <c r="M202" s="206"/>
      <c r="N202" s="206"/>
      <c r="O202" s="206"/>
      <c r="P202" s="206">
        <f t="shared" si="26"/>
        <v>0</v>
      </c>
      <c r="Q202" s="206"/>
      <c r="R202" s="144"/>
      <c r="T202" s="145" t="s">
        <v>5</v>
      </c>
      <c r="U202" s="41" t="s">
        <v>42</v>
      </c>
      <c r="V202" s="103">
        <f t="shared" si="27"/>
        <v>0</v>
      </c>
      <c r="W202" s="103">
        <f t="shared" si="28"/>
        <v>0</v>
      </c>
      <c r="X202" s="103">
        <f t="shared" si="29"/>
        <v>0</v>
      </c>
      <c r="Y202" s="146">
        <v>0.67</v>
      </c>
      <c r="Z202" s="146">
        <f t="shared" si="30"/>
        <v>2.0100000000000002</v>
      </c>
      <c r="AA202" s="146">
        <v>6.0000000000000002E-5</v>
      </c>
      <c r="AB202" s="146">
        <f t="shared" si="31"/>
        <v>1.8000000000000001E-4</v>
      </c>
      <c r="AC202" s="146">
        <v>2.7E-2</v>
      </c>
      <c r="AD202" s="147">
        <f t="shared" si="32"/>
        <v>8.1000000000000003E-2</v>
      </c>
      <c r="AR202" s="18" t="s">
        <v>146</v>
      </c>
      <c r="AT202" s="18" t="s">
        <v>142</v>
      </c>
      <c r="AU202" s="18" t="s">
        <v>97</v>
      </c>
      <c r="AY202" s="18" t="s">
        <v>140</v>
      </c>
      <c r="BE202" s="148">
        <f t="shared" si="33"/>
        <v>0</v>
      </c>
      <c r="BF202" s="148">
        <f t="shared" si="34"/>
        <v>0</v>
      </c>
      <c r="BG202" s="148">
        <f t="shared" si="35"/>
        <v>0</v>
      </c>
      <c r="BH202" s="148">
        <f t="shared" si="36"/>
        <v>0</v>
      </c>
      <c r="BI202" s="148">
        <f t="shared" si="37"/>
        <v>0</v>
      </c>
      <c r="BJ202" s="18" t="s">
        <v>86</v>
      </c>
      <c r="BK202" s="148">
        <f t="shared" si="38"/>
        <v>0</v>
      </c>
      <c r="BL202" s="18" t="s">
        <v>146</v>
      </c>
      <c r="BM202" s="18" t="s">
        <v>401</v>
      </c>
    </row>
    <row r="203" spans="2:65" s="1" customFormat="1" ht="31.5" customHeight="1">
      <c r="B203" s="138"/>
      <c r="C203" s="139" t="s">
        <v>11</v>
      </c>
      <c r="D203" s="139" t="s">
        <v>142</v>
      </c>
      <c r="E203" s="140" t="s">
        <v>402</v>
      </c>
      <c r="F203" s="205" t="s">
        <v>403</v>
      </c>
      <c r="G203" s="205"/>
      <c r="H203" s="205"/>
      <c r="I203" s="205"/>
      <c r="J203" s="141" t="s">
        <v>209</v>
      </c>
      <c r="K203" s="142">
        <v>1</v>
      </c>
      <c r="L203" s="143"/>
      <c r="M203" s="206"/>
      <c r="N203" s="206"/>
      <c r="O203" s="206"/>
      <c r="P203" s="206">
        <f t="shared" si="26"/>
        <v>0</v>
      </c>
      <c r="Q203" s="206"/>
      <c r="R203" s="144"/>
      <c r="T203" s="145" t="s">
        <v>5</v>
      </c>
      <c r="U203" s="41" t="s">
        <v>42</v>
      </c>
      <c r="V203" s="103">
        <f t="shared" si="27"/>
        <v>0</v>
      </c>
      <c r="W203" s="103">
        <f t="shared" si="28"/>
        <v>0</v>
      </c>
      <c r="X203" s="103">
        <f t="shared" si="29"/>
        <v>0</v>
      </c>
      <c r="Y203" s="146">
        <v>1.46</v>
      </c>
      <c r="Z203" s="146">
        <f t="shared" si="30"/>
        <v>1.46</v>
      </c>
      <c r="AA203" s="146">
        <v>0</v>
      </c>
      <c r="AB203" s="146">
        <f t="shared" si="31"/>
        <v>0</v>
      </c>
      <c r="AC203" s="146">
        <v>0</v>
      </c>
      <c r="AD203" s="147">
        <f t="shared" si="32"/>
        <v>0</v>
      </c>
      <c r="AR203" s="18" t="s">
        <v>146</v>
      </c>
      <c r="AT203" s="18" t="s">
        <v>142</v>
      </c>
      <c r="AU203" s="18" t="s">
        <v>97</v>
      </c>
      <c r="AY203" s="18" t="s">
        <v>140</v>
      </c>
      <c r="BE203" s="148">
        <f t="shared" si="33"/>
        <v>0</v>
      </c>
      <c r="BF203" s="148">
        <f t="shared" si="34"/>
        <v>0</v>
      </c>
      <c r="BG203" s="148">
        <f t="shared" si="35"/>
        <v>0</v>
      </c>
      <c r="BH203" s="148">
        <f t="shared" si="36"/>
        <v>0</v>
      </c>
      <c r="BI203" s="148">
        <f t="shared" si="37"/>
        <v>0</v>
      </c>
      <c r="BJ203" s="18" t="s">
        <v>86</v>
      </c>
      <c r="BK203" s="148">
        <f t="shared" si="38"/>
        <v>0</v>
      </c>
      <c r="BL203" s="18" t="s">
        <v>146</v>
      </c>
      <c r="BM203" s="18" t="s">
        <v>404</v>
      </c>
    </row>
    <row r="204" spans="2:65" s="1" customFormat="1" ht="31.5" customHeight="1">
      <c r="B204" s="138"/>
      <c r="C204" s="139" t="s">
        <v>405</v>
      </c>
      <c r="D204" s="139" t="s">
        <v>142</v>
      </c>
      <c r="E204" s="140" t="s">
        <v>406</v>
      </c>
      <c r="F204" s="205" t="s">
        <v>407</v>
      </c>
      <c r="G204" s="205"/>
      <c r="H204" s="205"/>
      <c r="I204" s="205"/>
      <c r="J204" s="141" t="s">
        <v>209</v>
      </c>
      <c r="K204" s="142">
        <v>1</v>
      </c>
      <c r="L204" s="143"/>
      <c r="M204" s="206"/>
      <c r="N204" s="206"/>
      <c r="O204" s="206"/>
      <c r="P204" s="206">
        <f t="shared" si="26"/>
        <v>0</v>
      </c>
      <c r="Q204" s="206"/>
      <c r="R204" s="144"/>
      <c r="T204" s="145" t="s">
        <v>5</v>
      </c>
      <c r="U204" s="41" t="s">
        <v>42</v>
      </c>
      <c r="V204" s="103">
        <f t="shared" si="27"/>
        <v>0</v>
      </c>
      <c r="W204" s="103">
        <f t="shared" si="28"/>
        <v>0</v>
      </c>
      <c r="X204" s="103">
        <f t="shared" si="29"/>
        <v>0</v>
      </c>
      <c r="Y204" s="146">
        <v>4.4000000000000004</v>
      </c>
      <c r="Z204" s="146">
        <f t="shared" si="30"/>
        <v>4.4000000000000004</v>
      </c>
      <c r="AA204" s="146">
        <v>0</v>
      </c>
      <c r="AB204" s="146">
        <f t="shared" si="31"/>
        <v>0</v>
      </c>
      <c r="AC204" s="146">
        <v>0</v>
      </c>
      <c r="AD204" s="147">
        <f t="shared" si="32"/>
        <v>0</v>
      </c>
      <c r="AR204" s="18" t="s">
        <v>146</v>
      </c>
      <c r="AT204" s="18" t="s">
        <v>142</v>
      </c>
      <c r="AU204" s="18" t="s">
        <v>97</v>
      </c>
      <c r="AY204" s="18" t="s">
        <v>140</v>
      </c>
      <c r="BE204" s="148">
        <f t="shared" si="33"/>
        <v>0</v>
      </c>
      <c r="BF204" s="148">
        <f t="shared" si="34"/>
        <v>0</v>
      </c>
      <c r="BG204" s="148">
        <f t="shared" si="35"/>
        <v>0</v>
      </c>
      <c r="BH204" s="148">
        <f t="shared" si="36"/>
        <v>0</v>
      </c>
      <c r="BI204" s="148">
        <f t="shared" si="37"/>
        <v>0</v>
      </c>
      <c r="BJ204" s="18" t="s">
        <v>86</v>
      </c>
      <c r="BK204" s="148">
        <f t="shared" si="38"/>
        <v>0</v>
      </c>
      <c r="BL204" s="18" t="s">
        <v>146</v>
      </c>
      <c r="BM204" s="18" t="s">
        <v>408</v>
      </c>
    </row>
    <row r="205" spans="2:65" s="1" customFormat="1" ht="31.5" customHeight="1">
      <c r="B205" s="138"/>
      <c r="C205" s="139" t="s">
        <v>409</v>
      </c>
      <c r="D205" s="139" t="s">
        <v>142</v>
      </c>
      <c r="E205" s="140" t="s">
        <v>410</v>
      </c>
      <c r="F205" s="205" t="s">
        <v>411</v>
      </c>
      <c r="G205" s="205"/>
      <c r="H205" s="205"/>
      <c r="I205" s="205"/>
      <c r="J205" s="141" t="s">
        <v>209</v>
      </c>
      <c r="K205" s="142">
        <v>1</v>
      </c>
      <c r="L205" s="143"/>
      <c r="M205" s="206"/>
      <c r="N205" s="206"/>
      <c r="O205" s="206"/>
      <c r="P205" s="206">
        <f t="shared" si="26"/>
        <v>0</v>
      </c>
      <c r="Q205" s="206"/>
      <c r="R205" s="144"/>
      <c r="T205" s="145" t="s">
        <v>5</v>
      </c>
      <c r="U205" s="41" t="s">
        <v>42</v>
      </c>
      <c r="V205" s="103">
        <f t="shared" si="27"/>
        <v>0</v>
      </c>
      <c r="W205" s="103">
        <f t="shared" si="28"/>
        <v>0</v>
      </c>
      <c r="X205" s="103">
        <f t="shared" si="29"/>
        <v>0</v>
      </c>
      <c r="Y205" s="146">
        <v>0.63</v>
      </c>
      <c r="Z205" s="146">
        <f t="shared" si="30"/>
        <v>0.63</v>
      </c>
      <c r="AA205" s="146">
        <v>0</v>
      </c>
      <c r="AB205" s="146">
        <f t="shared" si="31"/>
        <v>0</v>
      </c>
      <c r="AC205" s="146">
        <v>0</v>
      </c>
      <c r="AD205" s="147">
        <f t="shared" si="32"/>
        <v>0</v>
      </c>
      <c r="AR205" s="18" t="s">
        <v>146</v>
      </c>
      <c r="AT205" s="18" t="s">
        <v>142</v>
      </c>
      <c r="AU205" s="18" t="s">
        <v>97</v>
      </c>
      <c r="AY205" s="18" t="s">
        <v>140</v>
      </c>
      <c r="BE205" s="148">
        <f t="shared" si="33"/>
        <v>0</v>
      </c>
      <c r="BF205" s="148">
        <f t="shared" si="34"/>
        <v>0</v>
      </c>
      <c r="BG205" s="148">
        <f t="shared" si="35"/>
        <v>0</v>
      </c>
      <c r="BH205" s="148">
        <f t="shared" si="36"/>
        <v>0</v>
      </c>
      <c r="BI205" s="148">
        <f t="shared" si="37"/>
        <v>0</v>
      </c>
      <c r="BJ205" s="18" t="s">
        <v>86</v>
      </c>
      <c r="BK205" s="148">
        <f t="shared" si="38"/>
        <v>0</v>
      </c>
      <c r="BL205" s="18" t="s">
        <v>146</v>
      </c>
      <c r="BM205" s="18" t="s">
        <v>412</v>
      </c>
    </row>
    <row r="206" spans="2:65" s="1" customFormat="1" ht="31.5" customHeight="1">
      <c r="B206" s="138"/>
      <c r="C206" s="139" t="s">
        <v>413</v>
      </c>
      <c r="D206" s="139" t="s">
        <v>142</v>
      </c>
      <c r="E206" s="140" t="s">
        <v>414</v>
      </c>
      <c r="F206" s="205" t="s">
        <v>415</v>
      </c>
      <c r="G206" s="205"/>
      <c r="H206" s="205"/>
      <c r="I206" s="205"/>
      <c r="J206" s="141" t="s">
        <v>209</v>
      </c>
      <c r="K206" s="142">
        <v>1</v>
      </c>
      <c r="L206" s="143"/>
      <c r="M206" s="206"/>
      <c r="N206" s="206"/>
      <c r="O206" s="206"/>
      <c r="P206" s="206">
        <f t="shared" si="26"/>
        <v>0</v>
      </c>
      <c r="Q206" s="206"/>
      <c r="R206" s="144"/>
      <c r="T206" s="145" t="s">
        <v>5</v>
      </c>
      <c r="U206" s="41" t="s">
        <v>42</v>
      </c>
      <c r="V206" s="103">
        <f t="shared" si="27"/>
        <v>0</v>
      </c>
      <c r="W206" s="103">
        <f t="shared" si="28"/>
        <v>0</v>
      </c>
      <c r="X206" s="103">
        <f t="shared" si="29"/>
        <v>0</v>
      </c>
      <c r="Y206" s="146">
        <v>1.37</v>
      </c>
      <c r="Z206" s="146">
        <f t="shared" si="30"/>
        <v>1.37</v>
      </c>
      <c r="AA206" s="146">
        <v>0</v>
      </c>
      <c r="AB206" s="146">
        <f t="shared" si="31"/>
        <v>0</v>
      </c>
      <c r="AC206" s="146">
        <v>0</v>
      </c>
      <c r="AD206" s="147">
        <f t="shared" si="32"/>
        <v>0</v>
      </c>
      <c r="AR206" s="18" t="s">
        <v>146</v>
      </c>
      <c r="AT206" s="18" t="s">
        <v>142</v>
      </c>
      <c r="AU206" s="18" t="s">
        <v>97</v>
      </c>
      <c r="AY206" s="18" t="s">
        <v>140</v>
      </c>
      <c r="BE206" s="148">
        <f t="shared" si="33"/>
        <v>0</v>
      </c>
      <c r="BF206" s="148">
        <f t="shared" si="34"/>
        <v>0</v>
      </c>
      <c r="BG206" s="148">
        <f t="shared" si="35"/>
        <v>0</v>
      </c>
      <c r="BH206" s="148">
        <f t="shared" si="36"/>
        <v>0</v>
      </c>
      <c r="BI206" s="148">
        <f t="shared" si="37"/>
        <v>0</v>
      </c>
      <c r="BJ206" s="18" t="s">
        <v>86</v>
      </c>
      <c r="BK206" s="148">
        <f t="shared" si="38"/>
        <v>0</v>
      </c>
      <c r="BL206" s="18" t="s">
        <v>146</v>
      </c>
      <c r="BM206" s="18" t="s">
        <v>416</v>
      </c>
    </row>
    <row r="207" spans="2:65" s="1" customFormat="1" ht="44.25" customHeight="1">
      <c r="B207" s="138"/>
      <c r="C207" s="139" t="s">
        <v>417</v>
      </c>
      <c r="D207" s="139" t="s">
        <v>142</v>
      </c>
      <c r="E207" s="140" t="s">
        <v>418</v>
      </c>
      <c r="F207" s="205" t="s">
        <v>419</v>
      </c>
      <c r="G207" s="205"/>
      <c r="H207" s="205"/>
      <c r="I207" s="205"/>
      <c r="J207" s="141" t="s">
        <v>250</v>
      </c>
      <c r="K207" s="142">
        <v>1</v>
      </c>
      <c r="L207" s="143"/>
      <c r="M207" s="206"/>
      <c r="N207" s="206"/>
      <c r="O207" s="206"/>
      <c r="P207" s="206">
        <f t="shared" si="26"/>
        <v>0</v>
      </c>
      <c r="Q207" s="206"/>
      <c r="R207" s="144"/>
      <c r="T207" s="145" t="s">
        <v>5</v>
      </c>
      <c r="U207" s="41" t="s">
        <v>42</v>
      </c>
      <c r="V207" s="103">
        <f t="shared" si="27"/>
        <v>0</v>
      </c>
      <c r="W207" s="103">
        <f t="shared" si="28"/>
        <v>0</v>
      </c>
      <c r="X207" s="103">
        <f t="shared" si="29"/>
        <v>0</v>
      </c>
      <c r="Y207" s="146">
        <v>0.8</v>
      </c>
      <c r="Z207" s="146">
        <f t="shared" si="30"/>
        <v>0.8</v>
      </c>
      <c r="AA207" s="146">
        <v>0.08</v>
      </c>
      <c r="AB207" s="146">
        <f t="shared" si="31"/>
        <v>0.08</v>
      </c>
      <c r="AC207" s="146">
        <v>0</v>
      </c>
      <c r="AD207" s="147">
        <f t="shared" si="32"/>
        <v>0</v>
      </c>
      <c r="AR207" s="18" t="s">
        <v>146</v>
      </c>
      <c r="AT207" s="18" t="s">
        <v>142</v>
      </c>
      <c r="AU207" s="18" t="s">
        <v>97</v>
      </c>
      <c r="AY207" s="18" t="s">
        <v>140</v>
      </c>
      <c r="BE207" s="148">
        <f t="shared" si="33"/>
        <v>0</v>
      </c>
      <c r="BF207" s="148">
        <f t="shared" si="34"/>
        <v>0</v>
      </c>
      <c r="BG207" s="148">
        <f t="shared" si="35"/>
        <v>0</v>
      </c>
      <c r="BH207" s="148">
        <f t="shared" si="36"/>
        <v>0</v>
      </c>
      <c r="BI207" s="148">
        <f t="shared" si="37"/>
        <v>0</v>
      </c>
      <c r="BJ207" s="18" t="s">
        <v>86</v>
      </c>
      <c r="BK207" s="148">
        <f t="shared" si="38"/>
        <v>0</v>
      </c>
      <c r="BL207" s="18" t="s">
        <v>146</v>
      </c>
      <c r="BM207" s="18" t="s">
        <v>420</v>
      </c>
    </row>
    <row r="208" spans="2:65" s="10" customFormat="1" ht="31.5" customHeight="1">
      <c r="B208" s="154"/>
      <c r="C208" s="155"/>
      <c r="D208" s="155"/>
      <c r="E208" s="156" t="s">
        <v>5</v>
      </c>
      <c r="F208" s="217" t="s">
        <v>421</v>
      </c>
      <c r="G208" s="218"/>
      <c r="H208" s="218"/>
      <c r="I208" s="218"/>
      <c r="J208" s="155"/>
      <c r="K208" s="157">
        <v>2</v>
      </c>
      <c r="L208" s="155"/>
      <c r="M208" s="155"/>
      <c r="N208" s="155"/>
      <c r="O208" s="155"/>
      <c r="P208" s="155"/>
      <c r="Q208" s="155"/>
      <c r="R208" s="158"/>
      <c r="T208" s="159"/>
      <c r="U208" s="155"/>
      <c r="V208" s="155"/>
      <c r="W208" s="155"/>
      <c r="X208" s="155"/>
      <c r="Y208" s="155"/>
      <c r="Z208" s="155"/>
      <c r="AA208" s="155"/>
      <c r="AB208" s="155"/>
      <c r="AC208" s="155"/>
      <c r="AD208" s="160"/>
      <c r="AT208" s="161" t="s">
        <v>257</v>
      </c>
      <c r="AU208" s="161" t="s">
        <v>97</v>
      </c>
      <c r="AV208" s="10" t="s">
        <v>97</v>
      </c>
      <c r="AW208" s="10" t="s">
        <v>7</v>
      </c>
      <c r="AX208" s="10" t="s">
        <v>79</v>
      </c>
      <c r="AY208" s="161" t="s">
        <v>140</v>
      </c>
    </row>
    <row r="209" spans="2:65" s="10" customFormat="1" ht="22.5" customHeight="1">
      <c r="B209" s="154"/>
      <c r="C209" s="155"/>
      <c r="D209" s="155"/>
      <c r="E209" s="156" t="s">
        <v>5</v>
      </c>
      <c r="F209" s="222" t="s">
        <v>422</v>
      </c>
      <c r="G209" s="223"/>
      <c r="H209" s="223"/>
      <c r="I209" s="223"/>
      <c r="J209" s="155"/>
      <c r="K209" s="157">
        <v>2</v>
      </c>
      <c r="L209" s="155"/>
      <c r="M209" s="155"/>
      <c r="N209" s="155"/>
      <c r="O209" s="155"/>
      <c r="P209" s="155"/>
      <c r="Q209" s="155"/>
      <c r="R209" s="158"/>
      <c r="T209" s="159"/>
      <c r="U209" s="155"/>
      <c r="V209" s="155"/>
      <c r="W209" s="155"/>
      <c r="X209" s="155"/>
      <c r="Y209" s="155"/>
      <c r="Z209" s="155"/>
      <c r="AA209" s="155"/>
      <c r="AB209" s="155"/>
      <c r="AC209" s="155"/>
      <c r="AD209" s="160"/>
      <c r="AT209" s="161" t="s">
        <v>257</v>
      </c>
      <c r="AU209" s="161" t="s">
        <v>97</v>
      </c>
      <c r="AV209" s="10" t="s">
        <v>97</v>
      </c>
      <c r="AW209" s="10" t="s">
        <v>7</v>
      </c>
      <c r="AX209" s="10" t="s">
        <v>79</v>
      </c>
      <c r="AY209" s="161" t="s">
        <v>140</v>
      </c>
    </row>
    <row r="210" spans="2:65" s="10" customFormat="1" ht="44.25" customHeight="1">
      <c r="B210" s="154"/>
      <c r="C210" s="155"/>
      <c r="D210" s="155"/>
      <c r="E210" s="156" t="s">
        <v>5</v>
      </c>
      <c r="F210" s="222" t="s">
        <v>423</v>
      </c>
      <c r="G210" s="223"/>
      <c r="H210" s="223"/>
      <c r="I210" s="223"/>
      <c r="J210" s="155"/>
      <c r="K210" s="157">
        <v>1</v>
      </c>
      <c r="L210" s="155"/>
      <c r="M210" s="155"/>
      <c r="N210" s="155"/>
      <c r="O210" s="155"/>
      <c r="P210" s="155"/>
      <c r="Q210" s="155"/>
      <c r="R210" s="158"/>
      <c r="T210" s="159"/>
      <c r="U210" s="155"/>
      <c r="V210" s="155"/>
      <c r="W210" s="155"/>
      <c r="X210" s="155"/>
      <c r="Y210" s="155"/>
      <c r="Z210" s="155"/>
      <c r="AA210" s="155"/>
      <c r="AB210" s="155"/>
      <c r="AC210" s="155"/>
      <c r="AD210" s="160"/>
      <c r="AT210" s="161" t="s">
        <v>257</v>
      </c>
      <c r="AU210" s="161" t="s">
        <v>97</v>
      </c>
      <c r="AV210" s="10" t="s">
        <v>97</v>
      </c>
      <c r="AW210" s="10" t="s">
        <v>7</v>
      </c>
      <c r="AX210" s="10" t="s">
        <v>79</v>
      </c>
      <c r="AY210" s="161" t="s">
        <v>140</v>
      </c>
    </row>
    <row r="211" spans="2:65" s="10" customFormat="1" ht="31.5" customHeight="1">
      <c r="B211" s="154"/>
      <c r="C211" s="155"/>
      <c r="D211" s="155"/>
      <c r="E211" s="156" t="s">
        <v>5</v>
      </c>
      <c r="F211" s="222" t="s">
        <v>424</v>
      </c>
      <c r="G211" s="223"/>
      <c r="H211" s="223"/>
      <c r="I211" s="223"/>
      <c r="J211" s="155"/>
      <c r="K211" s="157">
        <v>1</v>
      </c>
      <c r="L211" s="155"/>
      <c r="M211" s="155"/>
      <c r="N211" s="155"/>
      <c r="O211" s="155"/>
      <c r="P211" s="155"/>
      <c r="Q211" s="155"/>
      <c r="R211" s="158"/>
      <c r="T211" s="159"/>
      <c r="U211" s="155"/>
      <c r="V211" s="155"/>
      <c r="W211" s="155"/>
      <c r="X211" s="155"/>
      <c r="Y211" s="155"/>
      <c r="Z211" s="155"/>
      <c r="AA211" s="155"/>
      <c r="AB211" s="155"/>
      <c r="AC211" s="155"/>
      <c r="AD211" s="160"/>
      <c r="AT211" s="161" t="s">
        <v>257</v>
      </c>
      <c r="AU211" s="161" t="s">
        <v>97</v>
      </c>
      <c r="AV211" s="10" t="s">
        <v>97</v>
      </c>
      <c r="AW211" s="10" t="s">
        <v>7</v>
      </c>
      <c r="AX211" s="10" t="s">
        <v>79</v>
      </c>
      <c r="AY211" s="161" t="s">
        <v>140</v>
      </c>
    </row>
    <row r="212" spans="2:65" s="10" customFormat="1" ht="22.5" customHeight="1">
      <c r="B212" s="154"/>
      <c r="C212" s="155"/>
      <c r="D212" s="155"/>
      <c r="E212" s="156" t="s">
        <v>5</v>
      </c>
      <c r="F212" s="222" t="s">
        <v>425</v>
      </c>
      <c r="G212" s="223"/>
      <c r="H212" s="223"/>
      <c r="I212" s="223"/>
      <c r="J212" s="155"/>
      <c r="K212" s="157">
        <v>1</v>
      </c>
      <c r="L212" s="155"/>
      <c r="M212" s="155"/>
      <c r="N212" s="155"/>
      <c r="O212" s="155"/>
      <c r="P212" s="155"/>
      <c r="Q212" s="155"/>
      <c r="R212" s="158"/>
      <c r="T212" s="159"/>
      <c r="U212" s="155"/>
      <c r="V212" s="155"/>
      <c r="W212" s="155"/>
      <c r="X212" s="155"/>
      <c r="Y212" s="155"/>
      <c r="Z212" s="155"/>
      <c r="AA212" s="155"/>
      <c r="AB212" s="155"/>
      <c r="AC212" s="155"/>
      <c r="AD212" s="160"/>
      <c r="AT212" s="161" t="s">
        <v>257</v>
      </c>
      <c r="AU212" s="161" t="s">
        <v>97</v>
      </c>
      <c r="AV212" s="10" t="s">
        <v>97</v>
      </c>
      <c r="AW212" s="10" t="s">
        <v>7</v>
      </c>
      <c r="AX212" s="10" t="s">
        <v>79</v>
      </c>
      <c r="AY212" s="161" t="s">
        <v>140</v>
      </c>
    </row>
    <row r="213" spans="2:65" s="10" customFormat="1" ht="22.5" customHeight="1">
      <c r="B213" s="154"/>
      <c r="C213" s="155"/>
      <c r="D213" s="155"/>
      <c r="E213" s="156" t="s">
        <v>5</v>
      </c>
      <c r="F213" s="222" t="s">
        <v>426</v>
      </c>
      <c r="G213" s="223"/>
      <c r="H213" s="223"/>
      <c r="I213" s="223"/>
      <c r="J213" s="155"/>
      <c r="K213" s="157">
        <v>1</v>
      </c>
      <c r="L213" s="155"/>
      <c r="M213" s="155"/>
      <c r="N213" s="155"/>
      <c r="O213" s="155"/>
      <c r="P213" s="155"/>
      <c r="Q213" s="155"/>
      <c r="R213" s="158"/>
      <c r="T213" s="159"/>
      <c r="U213" s="155"/>
      <c r="V213" s="155"/>
      <c r="W213" s="155"/>
      <c r="X213" s="155"/>
      <c r="Y213" s="155"/>
      <c r="Z213" s="155"/>
      <c r="AA213" s="155"/>
      <c r="AB213" s="155"/>
      <c r="AC213" s="155"/>
      <c r="AD213" s="160"/>
      <c r="AT213" s="161" t="s">
        <v>257</v>
      </c>
      <c r="AU213" s="161" t="s">
        <v>97</v>
      </c>
      <c r="AV213" s="10" t="s">
        <v>97</v>
      </c>
      <c r="AW213" s="10" t="s">
        <v>7</v>
      </c>
      <c r="AX213" s="10" t="s">
        <v>79</v>
      </c>
      <c r="AY213" s="161" t="s">
        <v>140</v>
      </c>
    </row>
    <row r="214" spans="2:65" s="10" customFormat="1" ht="31.5" customHeight="1">
      <c r="B214" s="154"/>
      <c r="C214" s="155"/>
      <c r="D214" s="155"/>
      <c r="E214" s="156" t="s">
        <v>5</v>
      </c>
      <c r="F214" s="222" t="s">
        <v>427</v>
      </c>
      <c r="G214" s="223"/>
      <c r="H214" s="223"/>
      <c r="I214" s="223"/>
      <c r="J214" s="155"/>
      <c r="K214" s="157">
        <v>1</v>
      </c>
      <c r="L214" s="155"/>
      <c r="M214" s="155"/>
      <c r="N214" s="155"/>
      <c r="O214" s="155"/>
      <c r="P214" s="155"/>
      <c r="Q214" s="155"/>
      <c r="R214" s="158"/>
      <c r="T214" s="159"/>
      <c r="U214" s="155"/>
      <c r="V214" s="155"/>
      <c r="W214" s="155"/>
      <c r="X214" s="155"/>
      <c r="Y214" s="155"/>
      <c r="Z214" s="155"/>
      <c r="AA214" s="155"/>
      <c r="AB214" s="155"/>
      <c r="AC214" s="155"/>
      <c r="AD214" s="160"/>
      <c r="AT214" s="161" t="s">
        <v>257</v>
      </c>
      <c r="AU214" s="161" t="s">
        <v>97</v>
      </c>
      <c r="AV214" s="10" t="s">
        <v>97</v>
      </c>
      <c r="AW214" s="10" t="s">
        <v>7</v>
      </c>
      <c r="AX214" s="10" t="s">
        <v>79</v>
      </c>
      <c r="AY214" s="161" t="s">
        <v>140</v>
      </c>
    </row>
    <row r="215" spans="2:65" s="10" customFormat="1" ht="31.5" customHeight="1">
      <c r="B215" s="154"/>
      <c r="C215" s="155"/>
      <c r="D215" s="155"/>
      <c r="E215" s="156" t="s">
        <v>5</v>
      </c>
      <c r="F215" s="222" t="s">
        <v>428</v>
      </c>
      <c r="G215" s="223"/>
      <c r="H215" s="223"/>
      <c r="I215" s="223"/>
      <c r="J215" s="155"/>
      <c r="K215" s="157">
        <v>1</v>
      </c>
      <c r="L215" s="155"/>
      <c r="M215" s="155"/>
      <c r="N215" s="155"/>
      <c r="O215" s="155"/>
      <c r="P215" s="155"/>
      <c r="Q215" s="155"/>
      <c r="R215" s="158"/>
      <c r="T215" s="159"/>
      <c r="U215" s="155"/>
      <c r="V215" s="155"/>
      <c r="W215" s="155"/>
      <c r="X215" s="155"/>
      <c r="Y215" s="155"/>
      <c r="Z215" s="155"/>
      <c r="AA215" s="155"/>
      <c r="AB215" s="155"/>
      <c r="AC215" s="155"/>
      <c r="AD215" s="160"/>
      <c r="AT215" s="161" t="s">
        <v>257</v>
      </c>
      <c r="AU215" s="161" t="s">
        <v>97</v>
      </c>
      <c r="AV215" s="10" t="s">
        <v>97</v>
      </c>
      <c r="AW215" s="10" t="s">
        <v>7</v>
      </c>
      <c r="AX215" s="10" t="s">
        <v>79</v>
      </c>
      <c r="AY215" s="161" t="s">
        <v>140</v>
      </c>
    </row>
    <row r="216" spans="2:65" s="10" customFormat="1" ht="44.25" customHeight="1">
      <c r="B216" s="154"/>
      <c r="C216" s="155"/>
      <c r="D216" s="155"/>
      <c r="E216" s="156" t="s">
        <v>5</v>
      </c>
      <c r="F216" s="222" t="s">
        <v>429</v>
      </c>
      <c r="G216" s="223"/>
      <c r="H216" s="223"/>
      <c r="I216" s="223"/>
      <c r="J216" s="155"/>
      <c r="K216" s="157">
        <v>1</v>
      </c>
      <c r="L216" s="155"/>
      <c r="M216" s="155"/>
      <c r="N216" s="155"/>
      <c r="O216" s="155"/>
      <c r="P216" s="155"/>
      <c r="Q216" s="155"/>
      <c r="R216" s="158"/>
      <c r="T216" s="159"/>
      <c r="U216" s="155"/>
      <c r="V216" s="155"/>
      <c r="W216" s="155"/>
      <c r="X216" s="155"/>
      <c r="Y216" s="155"/>
      <c r="Z216" s="155"/>
      <c r="AA216" s="155"/>
      <c r="AB216" s="155"/>
      <c r="AC216" s="155"/>
      <c r="AD216" s="160"/>
      <c r="AT216" s="161" t="s">
        <v>257</v>
      </c>
      <c r="AU216" s="161" t="s">
        <v>97</v>
      </c>
      <c r="AV216" s="10" t="s">
        <v>97</v>
      </c>
      <c r="AW216" s="10" t="s">
        <v>7</v>
      </c>
      <c r="AX216" s="10" t="s">
        <v>79</v>
      </c>
      <c r="AY216" s="161" t="s">
        <v>140</v>
      </c>
    </row>
    <row r="217" spans="2:65" s="10" customFormat="1" ht="31.5" customHeight="1">
      <c r="B217" s="154"/>
      <c r="C217" s="155"/>
      <c r="D217" s="155"/>
      <c r="E217" s="156" t="s">
        <v>5</v>
      </c>
      <c r="F217" s="222" t="s">
        <v>430</v>
      </c>
      <c r="G217" s="223"/>
      <c r="H217" s="223"/>
      <c r="I217" s="223"/>
      <c r="J217" s="155"/>
      <c r="K217" s="157">
        <v>1</v>
      </c>
      <c r="L217" s="155"/>
      <c r="M217" s="155"/>
      <c r="N217" s="155"/>
      <c r="O217" s="155"/>
      <c r="P217" s="155"/>
      <c r="Q217" s="155"/>
      <c r="R217" s="158"/>
      <c r="T217" s="159"/>
      <c r="U217" s="155"/>
      <c r="V217" s="155"/>
      <c r="W217" s="155"/>
      <c r="X217" s="155"/>
      <c r="Y217" s="155"/>
      <c r="Z217" s="155"/>
      <c r="AA217" s="155"/>
      <c r="AB217" s="155"/>
      <c r="AC217" s="155"/>
      <c r="AD217" s="160"/>
      <c r="AT217" s="161" t="s">
        <v>257</v>
      </c>
      <c r="AU217" s="161" t="s">
        <v>97</v>
      </c>
      <c r="AV217" s="10" t="s">
        <v>97</v>
      </c>
      <c r="AW217" s="10" t="s">
        <v>7</v>
      </c>
      <c r="AX217" s="10" t="s">
        <v>79</v>
      </c>
      <c r="AY217" s="161" t="s">
        <v>140</v>
      </c>
    </row>
    <row r="218" spans="2:65" s="10" customFormat="1" ht="31.5" customHeight="1">
      <c r="B218" s="154"/>
      <c r="C218" s="155"/>
      <c r="D218" s="155"/>
      <c r="E218" s="156" t="s">
        <v>5</v>
      </c>
      <c r="F218" s="222" t="s">
        <v>431</v>
      </c>
      <c r="G218" s="223"/>
      <c r="H218" s="223"/>
      <c r="I218" s="223"/>
      <c r="J218" s="155"/>
      <c r="K218" s="157">
        <v>1</v>
      </c>
      <c r="L218" s="155"/>
      <c r="M218" s="155"/>
      <c r="N218" s="155"/>
      <c r="O218" s="155"/>
      <c r="P218" s="155"/>
      <c r="Q218" s="155"/>
      <c r="R218" s="158"/>
      <c r="T218" s="159"/>
      <c r="U218" s="155"/>
      <c r="V218" s="155"/>
      <c r="W218" s="155"/>
      <c r="X218" s="155"/>
      <c r="Y218" s="155"/>
      <c r="Z218" s="155"/>
      <c r="AA218" s="155"/>
      <c r="AB218" s="155"/>
      <c r="AC218" s="155"/>
      <c r="AD218" s="160"/>
      <c r="AT218" s="161" t="s">
        <v>257</v>
      </c>
      <c r="AU218" s="161" t="s">
        <v>97</v>
      </c>
      <c r="AV218" s="10" t="s">
        <v>97</v>
      </c>
      <c r="AW218" s="10" t="s">
        <v>7</v>
      </c>
      <c r="AX218" s="10" t="s">
        <v>86</v>
      </c>
      <c r="AY218" s="161" t="s">
        <v>140</v>
      </c>
    </row>
    <row r="219" spans="2:65" s="10" customFormat="1" ht="44.25" customHeight="1">
      <c r="B219" s="154"/>
      <c r="C219" s="155"/>
      <c r="D219" s="155"/>
      <c r="E219" s="156" t="s">
        <v>5</v>
      </c>
      <c r="F219" s="222" t="s">
        <v>432</v>
      </c>
      <c r="G219" s="223"/>
      <c r="H219" s="223"/>
      <c r="I219" s="223"/>
      <c r="J219" s="155"/>
      <c r="K219" s="157">
        <v>1</v>
      </c>
      <c r="L219" s="155"/>
      <c r="M219" s="155"/>
      <c r="N219" s="155"/>
      <c r="O219" s="155"/>
      <c r="P219" s="155"/>
      <c r="Q219" s="155"/>
      <c r="R219" s="158"/>
      <c r="T219" s="159"/>
      <c r="U219" s="155"/>
      <c r="V219" s="155"/>
      <c r="W219" s="155"/>
      <c r="X219" s="155"/>
      <c r="Y219" s="155"/>
      <c r="Z219" s="155"/>
      <c r="AA219" s="155"/>
      <c r="AB219" s="155"/>
      <c r="AC219" s="155"/>
      <c r="AD219" s="160"/>
      <c r="AT219" s="161" t="s">
        <v>257</v>
      </c>
      <c r="AU219" s="161" t="s">
        <v>97</v>
      </c>
      <c r="AV219" s="10" t="s">
        <v>97</v>
      </c>
      <c r="AW219" s="10" t="s">
        <v>7</v>
      </c>
      <c r="AX219" s="10" t="s">
        <v>79</v>
      </c>
      <c r="AY219" s="161" t="s">
        <v>140</v>
      </c>
    </row>
    <row r="220" spans="2:65" s="1" customFormat="1" ht="31.5" customHeight="1">
      <c r="B220" s="138"/>
      <c r="C220" s="139" t="s">
        <v>433</v>
      </c>
      <c r="D220" s="139" t="s">
        <v>142</v>
      </c>
      <c r="E220" s="140" t="s">
        <v>434</v>
      </c>
      <c r="F220" s="205" t="s">
        <v>435</v>
      </c>
      <c r="G220" s="205"/>
      <c r="H220" s="205"/>
      <c r="I220" s="205"/>
      <c r="J220" s="141" t="s">
        <v>250</v>
      </c>
      <c r="K220" s="142">
        <v>1</v>
      </c>
      <c r="L220" s="143"/>
      <c r="M220" s="206"/>
      <c r="N220" s="206"/>
      <c r="O220" s="206"/>
      <c r="P220" s="206">
        <f t="shared" ref="P220:P230" si="39">ROUND(V220*K220,2)</f>
        <v>0</v>
      </c>
      <c r="Q220" s="206"/>
      <c r="R220" s="144"/>
      <c r="T220" s="145" t="s">
        <v>5</v>
      </c>
      <c r="U220" s="41" t="s">
        <v>42</v>
      </c>
      <c r="V220" s="103">
        <f t="shared" ref="V220:V230" si="40">L220+M220</f>
        <v>0</v>
      </c>
      <c r="W220" s="103">
        <f t="shared" ref="W220:W230" si="41">ROUND(L220*K220,2)</f>
        <v>0</v>
      </c>
      <c r="X220" s="103">
        <f t="shared" ref="X220:X230" si="42">ROUND(M220*K220,2)</f>
        <v>0</v>
      </c>
      <c r="Y220" s="146">
        <v>0.8</v>
      </c>
      <c r="Z220" s="146">
        <f t="shared" ref="Z220:Z230" si="43">Y220*K220</f>
        <v>0.8</v>
      </c>
      <c r="AA220" s="146">
        <v>0.08</v>
      </c>
      <c r="AB220" s="146">
        <f t="shared" ref="AB220:AB230" si="44">AA220*K220</f>
        <v>0.08</v>
      </c>
      <c r="AC220" s="146">
        <v>0</v>
      </c>
      <c r="AD220" s="147">
        <f t="shared" ref="AD220:AD230" si="45">AC220*K220</f>
        <v>0</v>
      </c>
      <c r="AR220" s="18" t="s">
        <v>146</v>
      </c>
      <c r="AT220" s="18" t="s">
        <v>142</v>
      </c>
      <c r="AU220" s="18" t="s">
        <v>97</v>
      </c>
      <c r="AY220" s="18" t="s">
        <v>140</v>
      </c>
      <c r="BE220" s="148">
        <f t="shared" ref="BE220:BE230" si="46">IF(U220="základní",P220,0)</f>
        <v>0</v>
      </c>
      <c r="BF220" s="148">
        <f t="shared" ref="BF220:BF230" si="47">IF(U220="snížená",P220,0)</f>
        <v>0</v>
      </c>
      <c r="BG220" s="148">
        <f t="shared" ref="BG220:BG230" si="48">IF(U220="zákl. přenesená",P220,0)</f>
        <v>0</v>
      </c>
      <c r="BH220" s="148">
        <f t="shared" ref="BH220:BH230" si="49">IF(U220="sníž. přenesená",P220,0)</f>
        <v>0</v>
      </c>
      <c r="BI220" s="148">
        <f t="shared" ref="BI220:BI230" si="50">IF(U220="nulová",P220,0)</f>
        <v>0</v>
      </c>
      <c r="BJ220" s="18" t="s">
        <v>86</v>
      </c>
      <c r="BK220" s="148">
        <f t="shared" ref="BK220:BK230" si="51">ROUND(V220*K220,2)</f>
        <v>0</v>
      </c>
      <c r="BL220" s="18" t="s">
        <v>146</v>
      </c>
      <c r="BM220" s="18" t="s">
        <v>436</v>
      </c>
    </row>
    <row r="221" spans="2:65" s="1" customFormat="1" ht="31.5" customHeight="1">
      <c r="B221" s="138"/>
      <c r="C221" s="139" t="s">
        <v>437</v>
      </c>
      <c r="D221" s="139" t="s">
        <v>142</v>
      </c>
      <c r="E221" s="140" t="s">
        <v>438</v>
      </c>
      <c r="F221" s="205" t="s">
        <v>439</v>
      </c>
      <c r="G221" s="205"/>
      <c r="H221" s="205"/>
      <c r="I221" s="205"/>
      <c r="J221" s="141" t="s">
        <v>209</v>
      </c>
      <c r="K221" s="142">
        <v>3</v>
      </c>
      <c r="L221" s="143"/>
      <c r="M221" s="206"/>
      <c r="N221" s="206"/>
      <c r="O221" s="206"/>
      <c r="P221" s="206">
        <f t="shared" si="39"/>
        <v>0</v>
      </c>
      <c r="Q221" s="206"/>
      <c r="R221" s="144"/>
      <c r="T221" s="145" t="s">
        <v>5</v>
      </c>
      <c r="U221" s="41" t="s">
        <v>42</v>
      </c>
      <c r="V221" s="103">
        <f t="shared" si="40"/>
        <v>0</v>
      </c>
      <c r="W221" s="103">
        <f t="shared" si="41"/>
        <v>0</v>
      </c>
      <c r="X221" s="103">
        <f t="shared" si="42"/>
        <v>0</v>
      </c>
      <c r="Y221" s="146">
        <v>1.1000000000000001</v>
      </c>
      <c r="Z221" s="146">
        <f t="shared" si="43"/>
        <v>3.3000000000000003</v>
      </c>
      <c r="AA221" s="146">
        <v>0</v>
      </c>
      <c r="AB221" s="146">
        <f t="shared" si="44"/>
        <v>0</v>
      </c>
      <c r="AC221" s="146">
        <v>3.7999999999999999E-2</v>
      </c>
      <c r="AD221" s="147">
        <f t="shared" si="45"/>
        <v>0.11399999999999999</v>
      </c>
      <c r="AR221" s="18" t="s">
        <v>146</v>
      </c>
      <c r="AT221" s="18" t="s">
        <v>142</v>
      </c>
      <c r="AU221" s="18" t="s">
        <v>97</v>
      </c>
      <c r="AY221" s="18" t="s">
        <v>140</v>
      </c>
      <c r="BE221" s="148">
        <f t="shared" si="46"/>
        <v>0</v>
      </c>
      <c r="BF221" s="148">
        <f t="shared" si="47"/>
        <v>0</v>
      </c>
      <c r="BG221" s="148">
        <f t="shared" si="48"/>
        <v>0</v>
      </c>
      <c r="BH221" s="148">
        <f t="shared" si="49"/>
        <v>0</v>
      </c>
      <c r="BI221" s="148">
        <f t="shared" si="50"/>
        <v>0</v>
      </c>
      <c r="BJ221" s="18" t="s">
        <v>86</v>
      </c>
      <c r="BK221" s="148">
        <f t="shared" si="51"/>
        <v>0</v>
      </c>
      <c r="BL221" s="18" t="s">
        <v>146</v>
      </c>
      <c r="BM221" s="18" t="s">
        <v>440</v>
      </c>
    </row>
    <row r="222" spans="2:65" s="1" customFormat="1" ht="22.5" customHeight="1">
      <c r="B222" s="138"/>
      <c r="C222" s="139" t="s">
        <v>441</v>
      </c>
      <c r="D222" s="139" t="s">
        <v>142</v>
      </c>
      <c r="E222" s="140" t="s">
        <v>442</v>
      </c>
      <c r="F222" s="205" t="s">
        <v>443</v>
      </c>
      <c r="G222" s="205"/>
      <c r="H222" s="205"/>
      <c r="I222" s="205"/>
      <c r="J222" s="141" t="s">
        <v>209</v>
      </c>
      <c r="K222" s="142">
        <v>3</v>
      </c>
      <c r="L222" s="143"/>
      <c r="M222" s="206"/>
      <c r="N222" s="206"/>
      <c r="O222" s="206"/>
      <c r="P222" s="206">
        <f t="shared" si="39"/>
        <v>0</v>
      </c>
      <c r="Q222" s="206"/>
      <c r="R222" s="144"/>
      <c r="T222" s="145" t="s">
        <v>5</v>
      </c>
      <c r="U222" s="41" t="s">
        <v>42</v>
      </c>
      <c r="V222" s="103">
        <f t="shared" si="40"/>
        <v>0</v>
      </c>
      <c r="W222" s="103">
        <f t="shared" si="41"/>
        <v>0</v>
      </c>
      <c r="X222" s="103">
        <f t="shared" si="42"/>
        <v>0</v>
      </c>
      <c r="Y222" s="146">
        <v>0.54</v>
      </c>
      <c r="Z222" s="146">
        <f t="shared" si="43"/>
        <v>1.62</v>
      </c>
      <c r="AA222" s="146">
        <v>6.9999999999999994E-5</v>
      </c>
      <c r="AB222" s="146">
        <f t="shared" si="44"/>
        <v>2.0999999999999998E-4</v>
      </c>
      <c r="AC222" s="146">
        <v>2.4E-2</v>
      </c>
      <c r="AD222" s="147">
        <f t="shared" si="45"/>
        <v>7.2000000000000008E-2</v>
      </c>
      <c r="AR222" s="18" t="s">
        <v>146</v>
      </c>
      <c r="AT222" s="18" t="s">
        <v>142</v>
      </c>
      <c r="AU222" s="18" t="s">
        <v>97</v>
      </c>
      <c r="AY222" s="18" t="s">
        <v>140</v>
      </c>
      <c r="BE222" s="148">
        <f t="shared" si="46"/>
        <v>0</v>
      </c>
      <c r="BF222" s="148">
        <f t="shared" si="47"/>
        <v>0</v>
      </c>
      <c r="BG222" s="148">
        <f t="shared" si="48"/>
        <v>0</v>
      </c>
      <c r="BH222" s="148">
        <f t="shared" si="49"/>
        <v>0</v>
      </c>
      <c r="BI222" s="148">
        <f t="shared" si="50"/>
        <v>0</v>
      </c>
      <c r="BJ222" s="18" t="s">
        <v>86</v>
      </c>
      <c r="BK222" s="148">
        <f t="shared" si="51"/>
        <v>0</v>
      </c>
      <c r="BL222" s="18" t="s">
        <v>146</v>
      </c>
      <c r="BM222" s="18" t="s">
        <v>444</v>
      </c>
    </row>
    <row r="223" spans="2:65" s="1" customFormat="1" ht="31.5" customHeight="1">
      <c r="B223" s="138"/>
      <c r="C223" s="139" t="s">
        <v>445</v>
      </c>
      <c r="D223" s="139" t="s">
        <v>142</v>
      </c>
      <c r="E223" s="140" t="s">
        <v>446</v>
      </c>
      <c r="F223" s="205" t="s">
        <v>447</v>
      </c>
      <c r="G223" s="205"/>
      <c r="H223" s="205"/>
      <c r="I223" s="205"/>
      <c r="J223" s="141" t="s">
        <v>250</v>
      </c>
      <c r="K223" s="142">
        <v>1</v>
      </c>
      <c r="L223" s="143"/>
      <c r="M223" s="206"/>
      <c r="N223" s="206"/>
      <c r="O223" s="206"/>
      <c r="P223" s="206">
        <f t="shared" si="39"/>
        <v>0</v>
      </c>
      <c r="Q223" s="206"/>
      <c r="R223" s="144"/>
      <c r="T223" s="145" t="s">
        <v>5</v>
      </c>
      <c r="U223" s="41" t="s">
        <v>42</v>
      </c>
      <c r="V223" s="103">
        <f t="shared" si="40"/>
        <v>0</v>
      </c>
      <c r="W223" s="103">
        <f t="shared" si="41"/>
        <v>0</v>
      </c>
      <c r="X223" s="103">
        <f t="shared" si="42"/>
        <v>0</v>
      </c>
      <c r="Y223" s="146">
        <v>0.51200000000000001</v>
      </c>
      <c r="Z223" s="146">
        <f t="shared" si="43"/>
        <v>0.51200000000000001</v>
      </c>
      <c r="AA223" s="146">
        <v>3.29314E-3</v>
      </c>
      <c r="AB223" s="146">
        <f t="shared" si="44"/>
        <v>3.29314E-3</v>
      </c>
      <c r="AC223" s="146">
        <v>0</v>
      </c>
      <c r="AD223" s="147">
        <f t="shared" si="45"/>
        <v>0</v>
      </c>
      <c r="AR223" s="18" t="s">
        <v>146</v>
      </c>
      <c r="AT223" s="18" t="s">
        <v>142</v>
      </c>
      <c r="AU223" s="18" t="s">
        <v>97</v>
      </c>
      <c r="AY223" s="18" t="s">
        <v>140</v>
      </c>
      <c r="BE223" s="148">
        <f t="shared" si="46"/>
        <v>0</v>
      </c>
      <c r="BF223" s="148">
        <f t="shared" si="47"/>
        <v>0</v>
      </c>
      <c r="BG223" s="148">
        <f t="shared" si="48"/>
        <v>0</v>
      </c>
      <c r="BH223" s="148">
        <f t="shared" si="49"/>
        <v>0</v>
      </c>
      <c r="BI223" s="148">
        <f t="shared" si="50"/>
        <v>0</v>
      </c>
      <c r="BJ223" s="18" t="s">
        <v>86</v>
      </c>
      <c r="BK223" s="148">
        <f t="shared" si="51"/>
        <v>0</v>
      </c>
      <c r="BL223" s="18" t="s">
        <v>146</v>
      </c>
      <c r="BM223" s="18" t="s">
        <v>448</v>
      </c>
    </row>
    <row r="224" spans="2:65" s="1" customFormat="1" ht="31.5" customHeight="1">
      <c r="B224" s="138"/>
      <c r="C224" s="139" t="s">
        <v>449</v>
      </c>
      <c r="D224" s="139" t="s">
        <v>142</v>
      </c>
      <c r="E224" s="140" t="s">
        <v>450</v>
      </c>
      <c r="F224" s="205" t="s">
        <v>451</v>
      </c>
      <c r="G224" s="205"/>
      <c r="H224" s="205"/>
      <c r="I224" s="205"/>
      <c r="J224" s="141" t="s">
        <v>250</v>
      </c>
      <c r="K224" s="142">
        <v>2</v>
      </c>
      <c r="L224" s="143"/>
      <c r="M224" s="206"/>
      <c r="N224" s="206"/>
      <c r="O224" s="206"/>
      <c r="P224" s="206">
        <f t="shared" si="39"/>
        <v>0</v>
      </c>
      <c r="Q224" s="206"/>
      <c r="R224" s="144"/>
      <c r="T224" s="145" t="s">
        <v>5</v>
      </c>
      <c r="U224" s="41" t="s">
        <v>42</v>
      </c>
      <c r="V224" s="103">
        <f t="shared" si="40"/>
        <v>0</v>
      </c>
      <c r="W224" s="103">
        <f t="shared" si="41"/>
        <v>0</v>
      </c>
      <c r="X224" s="103">
        <f t="shared" si="42"/>
        <v>0</v>
      </c>
      <c r="Y224" s="146">
        <v>0.60499999999999998</v>
      </c>
      <c r="Z224" s="146">
        <f t="shared" si="43"/>
        <v>1.21</v>
      </c>
      <c r="AA224" s="146">
        <v>6.5993550000000003E-3</v>
      </c>
      <c r="AB224" s="146">
        <f t="shared" si="44"/>
        <v>1.3198710000000001E-2</v>
      </c>
      <c r="AC224" s="146">
        <v>0</v>
      </c>
      <c r="AD224" s="147">
        <f t="shared" si="45"/>
        <v>0</v>
      </c>
      <c r="AR224" s="18" t="s">
        <v>146</v>
      </c>
      <c r="AT224" s="18" t="s">
        <v>142</v>
      </c>
      <c r="AU224" s="18" t="s">
        <v>97</v>
      </c>
      <c r="AY224" s="18" t="s">
        <v>140</v>
      </c>
      <c r="BE224" s="148">
        <f t="shared" si="46"/>
        <v>0</v>
      </c>
      <c r="BF224" s="148">
        <f t="shared" si="47"/>
        <v>0</v>
      </c>
      <c r="BG224" s="148">
        <f t="shared" si="48"/>
        <v>0</v>
      </c>
      <c r="BH224" s="148">
        <f t="shared" si="49"/>
        <v>0</v>
      </c>
      <c r="BI224" s="148">
        <f t="shared" si="50"/>
        <v>0</v>
      </c>
      <c r="BJ224" s="18" t="s">
        <v>86</v>
      </c>
      <c r="BK224" s="148">
        <f t="shared" si="51"/>
        <v>0</v>
      </c>
      <c r="BL224" s="18" t="s">
        <v>146</v>
      </c>
      <c r="BM224" s="18" t="s">
        <v>452</v>
      </c>
    </row>
    <row r="225" spans="2:65" s="1" customFormat="1" ht="31.5" customHeight="1">
      <c r="B225" s="138"/>
      <c r="C225" s="139" t="s">
        <v>453</v>
      </c>
      <c r="D225" s="139" t="s">
        <v>142</v>
      </c>
      <c r="E225" s="140" t="s">
        <v>454</v>
      </c>
      <c r="F225" s="205" t="s">
        <v>455</v>
      </c>
      <c r="G225" s="205"/>
      <c r="H225" s="205"/>
      <c r="I225" s="205"/>
      <c r="J225" s="141" t="s">
        <v>250</v>
      </c>
      <c r="K225" s="142">
        <v>1</v>
      </c>
      <c r="L225" s="143"/>
      <c r="M225" s="206"/>
      <c r="N225" s="206"/>
      <c r="O225" s="206"/>
      <c r="P225" s="206">
        <f t="shared" si="39"/>
        <v>0</v>
      </c>
      <c r="Q225" s="206"/>
      <c r="R225" s="144"/>
      <c r="T225" s="145" t="s">
        <v>5</v>
      </c>
      <c r="U225" s="41" t="s">
        <v>42</v>
      </c>
      <c r="V225" s="103">
        <f t="shared" si="40"/>
        <v>0</v>
      </c>
      <c r="W225" s="103">
        <f t="shared" si="41"/>
        <v>0</v>
      </c>
      <c r="X225" s="103">
        <f t="shared" si="42"/>
        <v>0</v>
      </c>
      <c r="Y225" s="146">
        <v>0.51200000000000001</v>
      </c>
      <c r="Z225" s="146">
        <f t="shared" si="43"/>
        <v>0.51200000000000001</v>
      </c>
      <c r="AA225" s="146">
        <v>5.5931399999999999E-3</v>
      </c>
      <c r="AB225" s="146">
        <f t="shared" si="44"/>
        <v>5.5931399999999999E-3</v>
      </c>
      <c r="AC225" s="146">
        <v>0</v>
      </c>
      <c r="AD225" s="147">
        <f t="shared" si="45"/>
        <v>0</v>
      </c>
      <c r="AR225" s="18" t="s">
        <v>146</v>
      </c>
      <c r="AT225" s="18" t="s">
        <v>142</v>
      </c>
      <c r="AU225" s="18" t="s">
        <v>97</v>
      </c>
      <c r="AY225" s="18" t="s">
        <v>140</v>
      </c>
      <c r="BE225" s="148">
        <f t="shared" si="46"/>
        <v>0</v>
      </c>
      <c r="BF225" s="148">
        <f t="shared" si="47"/>
        <v>0</v>
      </c>
      <c r="BG225" s="148">
        <f t="shared" si="48"/>
        <v>0</v>
      </c>
      <c r="BH225" s="148">
        <f t="shared" si="49"/>
        <v>0</v>
      </c>
      <c r="BI225" s="148">
        <f t="shared" si="50"/>
        <v>0</v>
      </c>
      <c r="BJ225" s="18" t="s">
        <v>86</v>
      </c>
      <c r="BK225" s="148">
        <f t="shared" si="51"/>
        <v>0</v>
      </c>
      <c r="BL225" s="18" t="s">
        <v>146</v>
      </c>
      <c r="BM225" s="18" t="s">
        <v>456</v>
      </c>
    </row>
    <row r="226" spans="2:65" s="1" customFormat="1" ht="31.5" customHeight="1">
      <c r="B226" s="138"/>
      <c r="C226" s="139" t="s">
        <v>457</v>
      </c>
      <c r="D226" s="139" t="s">
        <v>142</v>
      </c>
      <c r="E226" s="140" t="s">
        <v>458</v>
      </c>
      <c r="F226" s="205" t="s">
        <v>459</v>
      </c>
      <c r="G226" s="205"/>
      <c r="H226" s="205"/>
      <c r="I226" s="205"/>
      <c r="J226" s="141" t="s">
        <v>250</v>
      </c>
      <c r="K226" s="142">
        <v>2</v>
      </c>
      <c r="L226" s="143"/>
      <c r="M226" s="206"/>
      <c r="N226" s="206"/>
      <c r="O226" s="206"/>
      <c r="P226" s="206">
        <f t="shared" si="39"/>
        <v>0</v>
      </c>
      <c r="Q226" s="206"/>
      <c r="R226" s="144"/>
      <c r="T226" s="145" t="s">
        <v>5</v>
      </c>
      <c r="U226" s="41" t="s">
        <v>42</v>
      </c>
      <c r="V226" s="103">
        <f t="shared" si="40"/>
        <v>0</v>
      </c>
      <c r="W226" s="103">
        <f t="shared" si="41"/>
        <v>0</v>
      </c>
      <c r="X226" s="103">
        <f t="shared" si="42"/>
        <v>0</v>
      </c>
      <c r="Y226" s="146">
        <v>0.97799999999999998</v>
      </c>
      <c r="Z226" s="146">
        <f t="shared" si="43"/>
        <v>1.956</v>
      </c>
      <c r="AA226" s="146">
        <v>2.1540050099999999E-2</v>
      </c>
      <c r="AB226" s="146">
        <f t="shared" si="44"/>
        <v>4.3080100199999999E-2</v>
      </c>
      <c r="AC226" s="146">
        <v>0</v>
      </c>
      <c r="AD226" s="147">
        <f t="shared" si="45"/>
        <v>0</v>
      </c>
      <c r="AR226" s="18" t="s">
        <v>146</v>
      </c>
      <c r="AT226" s="18" t="s">
        <v>142</v>
      </c>
      <c r="AU226" s="18" t="s">
        <v>97</v>
      </c>
      <c r="AY226" s="18" t="s">
        <v>140</v>
      </c>
      <c r="BE226" s="148">
        <f t="shared" si="46"/>
        <v>0</v>
      </c>
      <c r="BF226" s="148">
        <f t="shared" si="47"/>
        <v>0</v>
      </c>
      <c r="BG226" s="148">
        <f t="shared" si="48"/>
        <v>0</v>
      </c>
      <c r="BH226" s="148">
        <f t="shared" si="49"/>
        <v>0</v>
      </c>
      <c r="BI226" s="148">
        <f t="shared" si="50"/>
        <v>0</v>
      </c>
      <c r="BJ226" s="18" t="s">
        <v>86</v>
      </c>
      <c r="BK226" s="148">
        <f t="shared" si="51"/>
        <v>0</v>
      </c>
      <c r="BL226" s="18" t="s">
        <v>146</v>
      </c>
      <c r="BM226" s="18" t="s">
        <v>460</v>
      </c>
    </row>
    <row r="227" spans="2:65" s="1" customFormat="1" ht="22.5" customHeight="1">
      <c r="B227" s="138"/>
      <c r="C227" s="139" t="s">
        <v>461</v>
      </c>
      <c r="D227" s="139" t="s">
        <v>142</v>
      </c>
      <c r="E227" s="140" t="s">
        <v>462</v>
      </c>
      <c r="F227" s="205" t="s">
        <v>463</v>
      </c>
      <c r="G227" s="205"/>
      <c r="H227" s="205"/>
      <c r="I227" s="205"/>
      <c r="J227" s="141" t="s">
        <v>250</v>
      </c>
      <c r="K227" s="142">
        <v>1</v>
      </c>
      <c r="L227" s="143"/>
      <c r="M227" s="206"/>
      <c r="N227" s="206"/>
      <c r="O227" s="206"/>
      <c r="P227" s="206">
        <f t="shared" si="39"/>
        <v>0</v>
      </c>
      <c r="Q227" s="206"/>
      <c r="R227" s="144"/>
      <c r="T227" s="145" t="s">
        <v>5</v>
      </c>
      <c r="U227" s="41" t="s">
        <v>42</v>
      </c>
      <c r="V227" s="103">
        <f t="shared" si="40"/>
        <v>0</v>
      </c>
      <c r="W227" s="103">
        <f t="shared" si="41"/>
        <v>0</v>
      </c>
      <c r="X227" s="103">
        <f t="shared" si="42"/>
        <v>0</v>
      </c>
      <c r="Y227" s="146">
        <v>0.91500000000000004</v>
      </c>
      <c r="Z227" s="146">
        <f t="shared" si="43"/>
        <v>0.91500000000000004</v>
      </c>
      <c r="AA227" s="146">
        <v>0</v>
      </c>
      <c r="AB227" s="146">
        <f t="shared" si="44"/>
        <v>0</v>
      </c>
      <c r="AC227" s="146">
        <v>4.0000000000000001E-3</v>
      </c>
      <c r="AD227" s="147">
        <f t="shared" si="45"/>
        <v>4.0000000000000001E-3</v>
      </c>
      <c r="AR227" s="18" t="s">
        <v>146</v>
      </c>
      <c r="AT227" s="18" t="s">
        <v>142</v>
      </c>
      <c r="AU227" s="18" t="s">
        <v>97</v>
      </c>
      <c r="AY227" s="18" t="s">
        <v>140</v>
      </c>
      <c r="BE227" s="148">
        <f t="shared" si="46"/>
        <v>0</v>
      </c>
      <c r="BF227" s="148">
        <f t="shared" si="47"/>
        <v>0</v>
      </c>
      <c r="BG227" s="148">
        <f t="shared" si="48"/>
        <v>0</v>
      </c>
      <c r="BH227" s="148">
        <f t="shared" si="49"/>
        <v>0</v>
      </c>
      <c r="BI227" s="148">
        <f t="shared" si="50"/>
        <v>0</v>
      </c>
      <c r="BJ227" s="18" t="s">
        <v>86</v>
      </c>
      <c r="BK227" s="148">
        <f t="shared" si="51"/>
        <v>0</v>
      </c>
      <c r="BL227" s="18" t="s">
        <v>146</v>
      </c>
      <c r="BM227" s="18" t="s">
        <v>464</v>
      </c>
    </row>
    <row r="228" spans="2:65" s="1" customFormat="1" ht="31.5" customHeight="1">
      <c r="B228" s="138"/>
      <c r="C228" s="139" t="s">
        <v>465</v>
      </c>
      <c r="D228" s="139" t="s">
        <v>142</v>
      </c>
      <c r="E228" s="140" t="s">
        <v>466</v>
      </c>
      <c r="F228" s="205" t="s">
        <v>467</v>
      </c>
      <c r="G228" s="205"/>
      <c r="H228" s="205"/>
      <c r="I228" s="205"/>
      <c r="J228" s="141" t="s">
        <v>235</v>
      </c>
      <c r="K228" s="142">
        <v>3.68</v>
      </c>
      <c r="L228" s="143"/>
      <c r="M228" s="206"/>
      <c r="N228" s="206"/>
      <c r="O228" s="206"/>
      <c r="P228" s="206">
        <f t="shared" si="39"/>
        <v>0</v>
      </c>
      <c r="Q228" s="206"/>
      <c r="R228" s="144"/>
      <c r="T228" s="145" t="s">
        <v>5</v>
      </c>
      <c r="U228" s="41" t="s">
        <v>42</v>
      </c>
      <c r="V228" s="103">
        <f t="shared" si="40"/>
        <v>0</v>
      </c>
      <c r="W228" s="103">
        <f t="shared" si="41"/>
        <v>0</v>
      </c>
      <c r="X228" s="103">
        <f t="shared" si="42"/>
        <v>0</v>
      </c>
      <c r="Y228" s="146">
        <v>4.0430000000000001</v>
      </c>
      <c r="Z228" s="146">
        <f t="shared" si="43"/>
        <v>14.878240000000002</v>
      </c>
      <c r="AA228" s="146">
        <v>0</v>
      </c>
      <c r="AB228" s="146">
        <f t="shared" si="44"/>
        <v>0</v>
      </c>
      <c r="AC228" s="146">
        <v>0</v>
      </c>
      <c r="AD228" s="147">
        <f t="shared" si="45"/>
        <v>0</v>
      </c>
      <c r="AR228" s="18" t="s">
        <v>146</v>
      </c>
      <c r="AT228" s="18" t="s">
        <v>142</v>
      </c>
      <c r="AU228" s="18" t="s">
        <v>97</v>
      </c>
      <c r="AY228" s="18" t="s">
        <v>140</v>
      </c>
      <c r="BE228" s="148">
        <f t="shared" si="46"/>
        <v>0</v>
      </c>
      <c r="BF228" s="148">
        <f t="shared" si="47"/>
        <v>0</v>
      </c>
      <c r="BG228" s="148">
        <f t="shared" si="48"/>
        <v>0</v>
      </c>
      <c r="BH228" s="148">
        <f t="shared" si="49"/>
        <v>0</v>
      </c>
      <c r="BI228" s="148">
        <f t="shared" si="50"/>
        <v>0</v>
      </c>
      <c r="BJ228" s="18" t="s">
        <v>86</v>
      </c>
      <c r="BK228" s="148">
        <f t="shared" si="51"/>
        <v>0</v>
      </c>
      <c r="BL228" s="18" t="s">
        <v>146</v>
      </c>
      <c r="BM228" s="18" t="s">
        <v>468</v>
      </c>
    </row>
    <row r="229" spans="2:65" s="1" customFormat="1" ht="31.5" customHeight="1">
      <c r="B229" s="138"/>
      <c r="C229" s="139" t="s">
        <v>469</v>
      </c>
      <c r="D229" s="139" t="s">
        <v>142</v>
      </c>
      <c r="E229" s="140" t="s">
        <v>470</v>
      </c>
      <c r="F229" s="205" t="s">
        <v>471</v>
      </c>
      <c r="G229" s="205"/>
      <c r="H229" s="205"/>
      <c r="I229" s="205"/>
      <c r="J229" s="141" t="s">
        <v>235</v>
      </c>
      <c r="K229" s="142">
        <v>0.44800000000000001</v>
      </c>
      <c r="L229" s="143"/>
      <c r="M229" s="206"/>
      <c r="N229" s="206"/>
      <c r="O229" s="206"/>
      <c r="P229" s="206">
        <f t="shared" si="39"/>
        <v>0</v>
      </c>
      <c r="Q229" s="206"/>
      <c r="R229" s="144"/>
      <c r="T229" s="145" t="s">
        <v>5</v>
      </c>
      <c r="U229" s="41" t="s">
        <v>42</v>
      </c>
      <c r="V229" s="103">
        <f t="shared" si="40"/>
        <v>0</v>
      </c>
      <c r="W229" s="103">
        <f t="shared" si="41"/>
        <v>0</v>
      </c>
      <c r="X229" s="103">
        <f t="shared" si="42"/>
        <v>0</v>
      </c>
      <c r="Y229" s="146">
        <v>4.0430000000000001</v>
      </c>
      <c r="Z229" s="146">
        <f t="shared" si="43"/>
        <v>1.8112640000000002</v>
      </c>
      <c r="AA229" s="146">
        <v>0</v>
      </c>
      <c r="AB229" s="146">
        <f t="shared" si="44"/>
        <v>0</v>
      </c>
      <c r="AC229" s="146">
        <v>0</v>
      </c>
      <c r="AD229" s="147">
        <f t="shared" si="45"/>
        <v>0</v>
      </c>
      <c r="AR229" s="18" t="s">
        <v>146</v>
      </c>
      <c r="AT229" s="18" t="s">
        <v>142</v>
      </c>
      <c r="AU229" s="18" t="s">
        <v>97</v>
      </c>
      <c r="AY229" s="18" t="s">
        <v>140</v>
      </c>
      <c r="BE229" s="148">
        <f t="shared" si="46"/>
        <v>0</v>
      </c>
      <c r="BF229" s="148">
        <f t="shared" si="47"/>
        <v>0</v>
      </c>
      <c r="BG229" s="148">
        <f t="shared" si="48"/>
        <v>0</v>
      </c>
      <c r="BH229" s="148">
        <f t="shared" si="49"/>
        <v>0</v>
      </c>
      <c r="BI229" s="148">
        <f t="shared" si="50"/>
        <v>0</v>
      </c>
      <c r="BJ229" s="18" t="s">
        <v>86</v>
      </c>
      <c r="BK229" s="148">
        <f t="shared" si="51"/>
        <v>0</v>
      </c>
      <c r="BL229" s="18" t="s">
        <v>146</v>
      </c>
      <c r="BM229" s="18" t="s">
        <v>472</v>
      </c>
    </row>
    <row r="230" spans="2:65" s="1" customFormat="1" ht="31.5" customHeight="1">
      <c r="B230" s="138"/>
      <c r="C230" s="139" t="s">
        <v>473</v>
      </c>
      <c r="D230" s="139" t="s">
        <v>142</v>
      </c>
      <c r="E230" s="140" t="s">
        <v>474</v>
      </c>
      <c r="F230" s="205" t="s">
        <v>475</v>
      </c>
      <c r="G230" s="205"/>
      <c r="H230" s="205"/>
      <c r="I230" s="205"/>
      <c r="J230" s="141" t="s">
        <v>235</v>
      </c>
      <c r="K230" s="142">
        <v>0.44800000000000001</v>
      </c>
      <c r="L230" s="143"/>
      <c r="M230" s="206"/>
      <c r="N230" s="206"/>
      <c r="O230" s="206"/>
      <c r="P230" s="206">
        <f t="shared" si="39"/>
        <v>0</v>
      </c>
      <c r="Q230" s="206"/>
      <c r="R230" s="144"/>
      <c r="T230" s="145" t="s">
        <v>5</v>
      </c>
      <c r="U230" s="41" t="s">
        <v>42</v>
      </c>
      <c r="V230" s="103">
        <f t="shared" si="40"/>
        <v>0</v>
      </c>
      <c r="W230" s="103">
        <f t="shared" si="41"/>
        <v>0</v>
      </c>
      <c r="X230" s="103">
        <f t="shared" si="42"/>
        <v>0</v>
      </c>
      <c r="Y230" s="146">
        <v>1.77</v>
      </c>
      <c r="Z230" s="146">
        <f t="shared" si="43"/>
        <v>0.79296</v>
      </c>
      <c r="AA230" s="146">
        <v>0</v>
      </c>
      <c r="AB230" s="146">
        <f t="shared" si="44"/>
        <v>0</v>
      </c>
      <c r="AC230" s="146">
        <v>0</v>
      </c>
      <c r="AD230" s="147">
        <f t="shared" si="45"/>
        <v>0</v>
      </c>
      <c r="AR230" s="18" t="s">
        <v>146</v>
      </c>
      <c r="AT230" s="18" t="s">
        <v>142</v>
      </c>
      <c r="AU230" s="18" t="s">
        <v>97</v>
      </c>
      <c r="AY230" s="18" t="s">
        <v>140</v>
      </c>
      <c r="BE230" s="148">
        <f t="shared" si="46"/>
        <v>0</v>
      </c>
      <c r="BF230" s="148">
        <f t="shared" si="47"/>
        <v>0</v>
      </c>
      <c r="BG230" s="148">
        <f t="shared" si="48"/>
        <v>0</v>
      </c>
      <c r="BH230" s="148">
        <f t="shared" si="49"/>
        <v>0</v>
      </c>
      <c r="BI230" s="148">
        <f t="shared" si="50"/>
        <v>0</v>
      </c>
      <c r="BJ230" s="18" t="s">
        <v>86</v>
      </c>
      <c r="BK230" s="148">
        <f t="shared" si="51"/>
        <v>0</v>
      </c>
      <c r="BL230" s="18" t="s">
        <v>146</v>
      </c>
      <c r="BM230" s="18" t="s">
        <v>476</v>
      </c>
    </row>
    <row r="231" spans="2:65" s="9" customFormat="1" ht="29.85" customHeight="1">
      <c r="B231" s="126"/>
      <c r="C231" s="127"/>
      <c r="D231" s="137" t="s">
        <v>114</v>
      </c>
      <c r="E231" s="137"/>
      <c r="F231" s="137"/>
      <c r="G231" s="137"/>
      <c r="H231" s="137"/>
      <c r="I231" s="137"/>
      <c r="J231" s="137"/>
      <c r="K231" s="137"/>
      <c r="L231" s="137"/>
      <c r="M231" s="213">
        <f>BK231</f>
        <v>0</v>
      </c>
      <c r="N231" s="214"/>
      <c r="O231" s="214"/>
      <c r="P231" s="214"/>
      <c r="Q231" s="214"/>
      <c r="R231" s="129"/>
      <c r="T231" s="130"/>
      <c r="U231" s="127"/>
      <c r="V231" s="127"/>
      <c r="W231" s="131">
        <f>SUM(W232:W266)</f>
        <v>0</v>
      </c>
      <c r="X231" s="131">
        <f>SUM(X232:X266)</f>
        <v>0</v>
      </c>
      <c r="Y231" s="127"/>
      <c r="Z231" s="132">
        <f>SUM(Z232:Z266)</f>
        <v>400.434866</v>
      </c>
      <c r="AA231" s="127"/>
      <c r="AB231" s="132">
        <f>SUM(AB232:AB266)</f>
        <v>1.7927599999999997</v>
      </c>
      <c r="AC231" s="127"/>
      <c r="AD231" s="133">
        <f>SUM(AD232:AD266)</f>
        <v>6.0692000000000004</v>
      </c>
      <c r="AR231" s="134" t="s">
        <v>97</v>
      </c>
      <c r="AT231" s="135" t="s">
        <v>78</v>
      </c>
      <c r="AU231" s="135" t="s">
        <v>86</v>
      </c>
      <c r="AY231" s="134" t="s">
        <v>140</v>
      </c>
      <c r="BK231" s="136">
        <f>SUM(BK232:BK266)</f>
        <v>0</v>
      </c>
    </row>
    <row r="232" spans="2:65" s="1" customFormat="1" ht="31.5" customHeight="1">
      <c r="B232" s="138"/>
      <c r="C232" s="139" t="s">
        <v>477</v>
      </c>
      <c r="D232" s="139" t="s">
        <v>142</v>
      </c>
      <c r="E232" s="140" t="s">
        <v>478</v>
      </c>
      <c r="F232" s="205" t="s">
        <v>479</v>
      </c>
      <c r="G232" s="205"/>
      <c r="H232" s="205"/>
      <c r="I232" s="205"/>
      <c r="J232" s="141" t="s">
        <v>145</v>
      </c>
      <c r="K232" s="142">
        <v>150</v>
      </c>
      <c r="L232" s="143"/>
      <c r="M232" s="206"/>
      <c r="N232" s="206"/>
      <c r="O232" s="206"/>
      <c r="P232" s="206">
        <f t="shared" ref="P232:P266" si="52">ROUND(V232*K232,2)</f>
        <v>0</v>
      </c>
      <c r="Q232" s="206"/>
      <c r="R232" s="144"/>
      <c r="T232" s="145" t="s">
        <v>5</v>
      </c>
      <c r="U232" s="41" t="s">
        <v>42</v>
      </c>
      <c r="V232" s="103">
        <f t="shared" ref="V232:V266" si="53">L232+M232</f>
        <v>0</v>
      </c>
      <c r="W232" s="103">
        <f t="shared" ref="W232:W266" si="54">ROUND(L232*K232,2)</f>
        <v>0</v>
      </c>
      <c r="X232" s="103">
        <f t="shared" ref="X232:X266" si="55">ROUND(M232*K232,2)</f>
        <v>0</v>
      </c>
      <c r="Y232" s="146">
        <v>0.10299999999999999</v>
      </c>
      <c r="Z232" s="146">
        <f t="shared" ref="Z232:Z266" si="56">Y232*K232</f>
        <v>15.45</v>
      </c>
      <c r="AA232" s="146">
        <v>5.0000000000000002E-5</v>
      </c>
      <c r="AB232" s="146">
        <f t="shared" ref="AB232:AB266" si="57">AA232*K232</f>
        <v>7.5000000000000006E-3</v>
      </c>
      <c r="AC232" s="146">
        <v>5.3200000000000001E-3</v>
      </c>
      <c r="AD232" s="147">
        <f t="shared" ref="AD232:AD266" si="58">AC232*K232</f>
        <v>0.79800000000000004</v>
      </c>
      <c r="AR232" s="18" t="s">
        <v>146</v>
      </c>
      <c r="AT232" s="18" t="s">
        <v>142</v>
      </c>
      <c r="AU232" s="18" t="s">
        <v>97</v>
      </c>
      <c r="AY232" s="18" t="s">
        <v>140</v>
      </c>
      <c r="BE232" s="148">
        <f t="shared" ref="BE232:BE266" si="59">IF(U232="základní",P232,0)</f>
        <v>0</v>
      </c>
      <c r="BF232" s="148">
        <f t="shared" ref="BF232:BF266" si="60">IF(U232="snížená",P232,0)</f>
        <v>0</v>
      </c>
      <c r="BG232" s="148">
        <f t="shared" ref="BG232:BG266" si="61">IF(U232="zákl. přenesená",P232,0)</f>
        <v>0</v>
      </c>
      <c r="BH232" s="148">
        <f t="shared" ref="BH232:BH266" si="62">IF(U232="sníž. přenesená",P232,0)</f>
        <v>0</v>
      </c>
      <c r="BI232" s="148">
        <f t="shared" ref="BI232:BI266" si="63">IF(U232="nulová",P232,0)</f>
        <v>0</v>
      </c>
      <c r="BJ232" s="18" t="s">
        <v>86</v>
      </c>
      <c r="BK232" s="148">
        <f t="shared" ref="BK232:BK266" si="64">ROUND(V232*K232,2)</f>
        <v>0</v>
      </c>
      <c r="BL232" s="18" t="s">
        <v>146</v>
      </c>
      <c r="BM232" s="18" t="s">
        <v>480</v>
      </c>
    </row>
    <row r="233" spans="2:65" s="1" customFormat="1" ht="31.5" customHeight="1">
      <c r="B233" s="138"/>
      <c r="C233" s="139" t="s">
        <v>481</v>
      </c>
      <c r="D233" s="139" t="s">
        <v>142</v>
      </c>
      <c r="E233" s="140" t="s">
        <v>482</v>
      </c>
      <c r="F233" s="205" t="s">
        <v>483</v>
      </c>
      <c r="G233" s="205"/>
      <c r="H233" s="205"/>
      <c r="I233" s="205"/>
      <c r="J233" s="141" t="s">
        <v>145</v>
      </c>
      <c r="K233" s="142">
        <v>5</v>
      </c>
      <c r="L233" s="143"/>
      <c r="M233" s="206"/>
      <c r="N233" s="206"/>
      <c r="O233" s="206"/>
      <c r="P233" s="206">
        <f t="shared" si="52"/>
        <v>0</v>
      </c>
      <c r="Q233" s="206"/>
      <c r="R233" s="144"/>
      <c r="T233" s="145" t="s">
        <v>5</v>
      </c>
      <c r="U233" s="41" t="s">
        <v>42</v>
      </c>
      <c r="V233" s="103">
        <f t="shared" si="53"/>
        <v>0</v>
      </c>
      <c r="W233" s="103">
        <f t="shared" si="54"/>
        <v>0</v>
      </c>
      <c r="X233" s="103">
        <f t="shared" si="55"/>
        <v>0</v>
      </c>
      <c r="Y233" s="146">
        <v>0.45900000000000002</v>
      </c>
      <c r="Z233" s="146">
        <f t="shared" si="56"/>
        <v>2.2949999999999999</v>
      </c>
      <c r="AA233" s="146">
        <v>1.99E-3</v>
      </c>
      <c r="AB233" s="146">
        <f t="shared" si="57"/>
        <v>9.9500000000000005E-3</v>
      </c>
      <c r="AC233" s="146">
        <v>0</v>
      </c>
      <c r="AD233" s="147">
        <f t="shared" si="58"/>
        <v>0</v>
      </c>
      <c r="AR233" s="18" t="s">
        <v>146</v>
      </c>
      <c r="AT233" s="18" t="s">
        <v>142</v>
      </c>
      <c r="AU233" s="18" t="s">
        <v>97</v>
      </c>
      <c r="AY233" s="18" t="s">
        <v>140</v>
      </c>
      <c r="BE233" s="148">
        <f t="shared" si="59"/>
        <v>0</v>
      </c>
      <c r="BF233" s="148">
        <f t="shared" si="60"/>
        <v>0</v>
      </c>
      <c r="BG233" s="148">
        <f t="shared" si="61"/>
        <v>0</v>
      </c>
      <c r="BH233" s="148">
        <f t="shared" si="62"/>
        <v>0</v>
      </c>
      <c r="BI233" s="148">
        <f t="shared" si="63"/>
        <v>0</v>
      </c>
      <c r="BJ233" s="18" t="s">
        <v>86</v>
      </c>
      <c r="BK233" s="148">
        <f t="shared" si="64"/>
        <v>0</v>
      </c>
      <c r="BL233" s="18" t="s">
        <v>146</v>
      </c>
      <c r="BM233" s="18" t="s">
        <v>484</v>
      </c>
    </row>
    <row r="234" spans="2:65" s="1" customFormat="1" ht="31.5" customHeight="1">
      <c r="B234" s="138"/>
      <c r="C234" s="139" t="s">
        <v>485</v>
      </c>
      <c r="D234" s="139" t="s">
        <v>142</v>
      </c>
      <c r="E234" s="140" t="s">
        <v>486</v>
      </c>
      <c r="F234" s="205" t="s">
        <v>487</v>
      </c>
      <c r="G234" s="205"/>
      <c r="H234" s="205"/>
      <c r="I234" s="205"/>
      <c r="J234" s="141" t="s">
        <v>145</v>
      </c>
      <c r="K234" s="142">
        <v>20</v>
      </c>
      <c r="L234" s="143"/>
      <c r="M234" s="206"/>
      <c r="N234" s="206"/>
      <c r="O234" s="206"/>
      <c r="P234" s="206">
        <f t="shared" si="52"/>
        <v>0</v>
      </c>
      <c r="Q234" s="206"/>
      <c r="R234" s="144"/>
      <c r="T234" s="145" t="s">
        <v>5</v>
      </c>
      <c r="U234" s="41" t="s">
        <v>42</v>
      </c>
      <c r="V234" s="103">
        <f t="shared" si="53"/>
        <v>0</v>
      </c>
      <c r="W234" s="103">
        <f t="shared" si="54"/>
        <v>0</v>
      </c>
      <c r="X234" s="103">
        <f t="shared" si="55"/>
        <v>0</v>
      </c>
      <c r="Y234" s="146">
        <v>0.51700000000000002</v>
      </c>
      <c r="Z234" s="146">
        <f t="shared" si="56"/>
        <v>10.34</v>
      </c>
      <c r="AA234" s="146">
        <v>2.96E-3</v>
      </c>
      <c r="AB234" s="146">
        <f t="shared" si="57"/>
        <v>5.9200000000000003E-2</v>
      </c>
      <c r="AC234" s="146">
        <v>0</v>
      </c>
      <c r="AD234" s="147">
        <f t="shared" si="58"/>
        <v>0</v>
      </c>
      <c r="AR234" s="18" t="s">
        <v>146</v>
      </c>
      <c r="AT234" s="18" t="s">
        <v>142</v>
      </c>
      <c r="AU234" s="18" t="s">
        <v>97</v>
      </c>
      <c r="AY234" s="18" t="s">
        <v>140</v>
      </c>
      <c r="BE234" s="148">
        <f t="shared" si="59"/>
        <v>0</v>
      </c>
      <c r="BF234" s="148">
        <f t="shared" si="60"/>
        <v>0</v>
      </c>
      <c r="BG234" s="148">
        <f t="shared" si="61"/>
        <v>0</v>
      </c>
      <c r="BH234" s="148">
        <f t="shared" si="62"/>
        <v>0</v>
      </c>
      <c r="BI234" s="148">
        <f t="shared" si="63"/>
        <v>0</v>
      </c>
      <c r="BJ234" s="18" t="s">
        <v>86</v>
      </c>
      <c r="BK234" s="148">
        <f t="shared" si="64"/>
        <v>0</v>
      </c>
      <c r="BL234" s="18" t="s">
        <v>146</v>
      </c>
      <c r="BM234" s="18" t="s">
        <v>488</v>
      </c>
    </row>
    <row r="235" spans="2:65" s="1" customFormat="1" ht="31.5" customHeight="1">
      <c r="B235" s="138"/>
      <c r="C235" s="139" t="s">
        <v>489</v>
      </c>
      <c r="D235" s="139" t="s">
        <v>142</v>
      </c>
      <c r="E235" s="140" t="s">
        <v>490</v>
      </c>
      <c r="F235" s="205" t="s">
        <v>491</v>
      </c>
      <c r="G235" s="205"/>
      <c r="H235" s="205"/>
      <c r="I235" s="205"/>
      <c r="J235" s="141" t="s">
        <v>145</v>
      </c>
      <c r="K235" s="142">
        <v>5</v>
      </c>
      <c r="L235" s="143"/>
      <c r="M235" s="206"/>
      <c r="N235" s="206"/>
      <c r="O235" s="206"/>
      <c r="P235" s="206">
        <f t="shared" si="52"/>
        <v>0</v>
      </c>
      <c r="Q235" s="206"/>
      <c r="R235" s="144"/>
      <c r="T235" s="145" t="s">
        <v>5</v>
      </c>
      <c r="U235" s="41" t="s">
        <v>42</v>
      </c>
      <c r="V235" s="103">
        <f t="shared" si="53"/>
        <v>0</v>
      </c>
      <c r="W235" s="103">
        <f t="shared" si="54"/>
        <v>0</v>
      </c>
      <c r="X235" s="103">
        <f t="shared" si="55"/>
        <v>0</v>
      </c>
      <c r="Y235" s="146">
        <v>0.65200000000000002</v>
      </c>
      <c r="Z235" s="146">
        <f t="shared" si="56"/>
        <v>3.2600000000000002</v>
      </c>
      <c r="AA235" s="146">
        <v>3.7599999999999999E-3</v>
      </c>
      <c r="AB235" s="146">
        <f t="shared" si="57"/>
        <v>1.8800000000000001E-2</v>
      </c>
      <c r="AC235" s="146">
        <v>0</v>
      </c>
      <c r="AD235" s="147">
        <f t="shared" si="58"/>
        <v>0</v>
      </c>
      <c r="AR235" s="18" t="s">
        <v>146</v>
      </c>
      <c r="AT235" s="18" t="s">
        <v>142</v>
      </c>
      <c r="AU235" s="18" t="s">
        <v>97</v>
      </c>
      <c r="AY235" s="18" t="s">
        <v>140</v>
      </c>
      <c r="BE235" s="148">
        <f t="shared" si="59"/>
        <v>0</v>
      </c>
      <c r="BF235" s="148">
        <f t="shared" si="60"/>
        <v>0</v>
      </c>
      <c r="BG235" s="148">
        <f t="shared" si="61"/>
        <v>0</v>
      </c>
      <c r="BH235" s="148">
        <f t="shared" si="62"/>
        <v>0</v>
      </c>
      <c r="BI235" s="148">
        <f t="shared" si="63"/>
        <v>0</v>
      </c>
      <c r="BJ235" s="18" t="s">
        <v>86</v>
      </c>
      <c r="BK235" s="148">
        <f t="shared" si="64"/>
        <v>0</v>
      </c>
      <c r="BL235" s="18" t="s">
        <v>146</v>
      </c>
      <c r="BM235" s="18" t="s">
        <v>492</v>
      </c>
    </row>
    <row r="236" spans="2:65" s="1" customFormat="1" ht="31.5" customHeight="1">
      <c r="B236" s="138"/>
      <c r="C236" s="139" t="s">
        <v>493</v>
      </c>
      <c r="D236" s="139" t="s">
        <v>142</v>
      </c>
      <c r="E236" s="140" t="s">
        <v>494</v>
      </c>
      <c r="F236" s="205" t="s">
        <v>495</v>
      </c>
      <c r="G236" s="205"/>
      <c r="H236" s="205"/>
      <c r="I236" s="205"/>
      <c r="J236" s="141" t="s">
        <v>145</v>
      </c>
      <c r="K236" s="142">
        <v>5</v>
      </c>
      <c r="L236" s="143"/>
      <c r="M236" s="206"/>
      <c r="N236" s="206"/>
      <c r="O236" s="206"/>
      <c r="P236" s="206">
        <f t="shared" si="52"/>
        <v>0</v>
      </c>
      <c r="Q236" s="206"/>
      <c r="R236" s="144"/>
      <c r="T236" s="145" t="s">
        <v>5</v>
      </c>
      <c r="U236" s="41" t="s">
        <v>42</v>
      </c>
      <c r="V236" s="103">
        <f t="shared" si="53"/>
        <v>0</v>
      </c>
      <c r="W236" s="103">
        <f t="shared" si="54"/>
        <v>0</v>
      </c>
      <c r="X236" s="103">
        <f t="shared" si="55"/>
        <v>0</v>
      </c>
      <c r="Y236" s="146">
        <v>0.69099999999999995</v>
      </c>
      <c r="Z236" s="146">
        <f t="shared" si="56"/>
        <v>3.4549999999999996</v>
      </c>
      <c r="AA236" s="146">
        <v>4.4000000000000003E-3</v>
      </c>
      <c r="AB236" s="146">
        <f t="shared" si="57"/>
        <v>2.2000000000000002E-2</v>
      </c>
      <c r="AC236" s="146">
        <v>0</v>
      </c>
      <c r="AD236" s="147">
        <f t="shared" si="58"/>
        <v>0</v>
      </c>
      <c r="AR236" s="18" t="s">
        <v>146</v>
      </c>
      <c r="AT236" s="18" t="s">
        <v>142</v>
      </c>
      <c r="AU236" s="18" t="s">
        <v>97</v>
      </c>
      <c r="AY236" s="18" t="s">
        <v>140</v>
      </c>
      <c r="BE236" s="148">
        <f t="shared" si="59"/>
        <v>0</v>
      </c>
      <c r="BF236" s="148">
        <f t="shared" si="60"/>
        <v>0</v>
      </c>
      <c r="BG236" s="148">
        <f t="shared" si="61"/>
        <v>0</v>
      </c>
      <c r="BH236" s="148">
        <f t="shared" si="62"/>
        <v>0</v>
      </c>
      <c r="BI236" s="148">
        <f t="shared" si="63"/>
        <v>0</v>
      </c>
      <c r="BJ236" s="18" t="s">
        <v>86</v>
      </c>
      <c r="BK236" s="148">
        <f t="shared" si="64"/>
        <v>0</v>
      </c>
      <c r="BL236" s="18" t="s">
        <v>146</v>
      </c>
      <c r="BM236" s="18" t="s">
        <v>496</v>
      </c>
    </row>
    <row r="237" spans="2:65" s="1" customFormat="1" ht="31.5" customHeight="1">
      <c r="B237" s="138"/>
      <c r="C237" s="139" t="s">
        <v>497</v>
      </c>
      <c r="D237" s="139" t="s">
        <v>142</v>
      </c>
      <c r="E237" s="140" t="s">
        <v>498</v>
      </c>
      <c r="F237" s="205" t="s">
        <v>499</v>
      </c>
      <c r="G237" s="205"/>
      <c r="H237" s="205"/>
      <c r="I237" s="205"/>
      <c r="J237" s="141" t="s">
        <v>145</v>
      </c>
      <c r="K237" s="142">
        <v>60</v>
      </c>
      <c r="L237" s="143"/>
      <c r="M237" s="206"/>
      <c r="N237" s="206"/>
      <c r="O237" s="206"/>
      <c r="P237" s="206">
        <f t="shared" si="52"/>
        <v>0</v>
      </c>
      <c r="Q237" s="206"/>
      <c r="R237" s="144"/>
      <c r="T237" s="145" t="s">
        <v>5</v>
      </c>
      <c r="U237" s="41" t="s">
        <v>42</v>
      </c>
      <c r="V237" s="103">
        <f t="shared" si="53"/>
        <v>0</v>
      </c>
      <c r="W237" s="103">
        <f t="shared" si="54"/>
        <v>0</v>
      </c>
      <c r="X237" s="103">
        <f t="shared" si="55"/>
        <v>0</v>
      </c>
      <c r="Y237" s="146">
        <v>0.78400000000000003</v>
      </c>
      <c r="Z237" s="146">
        <f t="shared" si="56"/>
        <v>47.04</v>
      </c>
      <c r="AA237" s="146">
        <v>6.2899999999999996E-3</v>
      </c>
      <c r="AB237" s="146">
        <f t="shared" si="57"/>
        <v>0.37739999999999996</v>
      </c>
      <c r="AC237" s="146">
        <v>0</v>
      </c>
      <c r="AD237" s="147">
        <f t="shared" si="58"/>
        <v>0</v>
      </c>
      <c r="AR237" s="18" t="s">
        <v>146</v>
      </c>
      <c r="AT237" s="18" t="s">
        <v>142</v>
      </c>
      <c r="AU237" s="18" t="s">
        <v>97</v>
      </c>
      <c r="AY237" s="18" t="s">
        <v>140</v>
      </c>
      <c r="BE237" s="148">
        <f t="shared" si="59"/>
        <v>0</v>
      </c>
      <c r="BF237" s="148">
        <f t="shared" si="60"/>
        <v>0</v>
      </c>
      <c r="BG237" s="148">
        <f t="shared" si="61"/>
        <v>0</v>
      </c>
      <c r="BH237" s="148">
        <f t="shared" si="62"/>
        <v>0</v>
      </c>
      <c r="BI237" s="148">
        <f t="shared" si="63"/>
        <v>0</v>
      </c>
      <c r="BJ237" s="18" t="s">
        <v>86</v>
      </c>
      <c r="BK237" s="148">
        <f t="shared" si="64"/>
        <v>0</v>
      </c>
      <c r="BL237" s="18" t="s">
        <v>146</v>
      </c>
      <c r="BM237" s="18" t="s">
        <v>500</v>
      </c>
    </row>
    <row r="238" spans="2:65" s="1" customFormat="1" ht="22.5" customHeight="1">
      <c r="B238" s="138"/>
      <c r="C238" s="139" t="s">
        <v>172</v>
      </c>
      <c r="D238" s="139" t="s">
        <v>142</v>
      </c>
      <c r="E238" s="140" t="s">
        <v>501</v>
      </c>
      <c r="F238" s="205" t="s">
        <v>502</v>
      </c>
      <c r="G238" s="205"/>
      <c r="H238" s="205"/>
      <c r="I238" s="205"/>
      <c r="J238" s="141" t="s">
        <v>145</v>
      </c>
      <c r="K238" s="142">
        <v>50</v>
      </c>
      <c r="L238" s="143"/>
      <c r="M238" s="206"/>
      <c r="N238" s="206"/>
      <c r="O238" s="206"/>
      <c r="P238" s="206">
        <f t="shared" si="52"/>
        <v>0</v>
      </c>
      <c r="Q238" s="206"/>
      <c r="R238" s="144"/>
      <c r="T238" s="145" t="s">
        <v>5</v>
      </c>
      <c r="U238" s="41" t="s">
        <v>42</v>
      </c>
      <c r="V238" s="103">
        <f t="shared" si="53"/>
        <v>0</v>
      </c>
      <c r="W238" s="103">
        <f t="shared" si="54"/>
        <v>0</v>
      </c>
      <c r="X238" s="103">
        <f t="shared" si="55"/>
        <v>0</v>
      </c>
      <c r="Y238" s="146">
        <v>0.187</v>
      </c>
      <c r="Z238" s="146">
        <f t="shared" si="56"/>
        <v>9.35</v>
      </c>
      <c r="AA238" s="146">
        <v>6.0000000000000002E-5</v>
      </c>
      <c r="AB238" s="146">
        <f t="shared" si="57"/>
        <v>3.0000000000000001E-3</v>
      </c>
      <c r="AC238" s="146">
        <v>8.4100000000000008E-3</v>
      </c>
      <c r="AD238" s="147">
        <f t="shared" si="58"/>
        <v>0.42050000000000004</v>
      </c>
      <c r="AR238" s="18" t="s">
        <v>146</v>
      </c>
      <c r="AT238" s="18" t="s">
        <v>142</v>
      </c>
      <c r="AU238" s="18" t="s">
        <v>97</v>
      </c>
      <c r="AY238" s="18" t="s">
        <v>140</v>
      </c>
      <c r="BE238" s="148">
        <f t="shared" si="59"/>
        <v>0</v>
      </c>
      <c r="BF238" s="148">
        <f t="shared" si="60"/>
        <v>0</v>
      </c>
      <c r="BG238" s="148">
        <f t="shared" si="61"/>
        <v>0</v>
      </c>
      <c r="BH238" s="148">
        <f t="shared" si="62"/>
        <v>0</v>
      </c>
      <c r="BI238" s="148">
        <f t="shared" si="63"/>
        <v>0</v>
      </c>
      <c r="BJ238" s="18" t="s">
        <v>86</v>
      </c>
      <c r="BK238" s="148">
        <f t="shared" si="64"/>
        <v>0</v>
      </c>
      <c r="BL238" s="18" t="s">
        <v>146</v>
      </c>
      <c r="BM238" s="18" t="s">
        <v>503</v>
      </c>
    </row>
    <row r="239" spans="2:65" s="1" customFormat="1" ht="22.5" customHeight="1">
      <c r="B239" s="138"/>
      <c r="C239" s="139" t="s">
        <v>504</v>
      </c>
      <c r="D239" s="139" t="s">
        <v>142</v>
      </c>
      <c r="E239" s="140" t="s">
        <v>505</v>
      </c>
      <c r="F239" s="205" t="s">
        <v>506</v>
      </c>
      <c r="G239" s="205"/>
      <c r="H239" s="205"/>
      <c r="I239" s="205"/>
      <c r="J239" s="141" t="s">
        <v>145</v>
      </c>
      <c r="K239" s="142">
        <v>80</v>
      </c>
      <c r="L239" s="143"/>
      <c r="M239" s="206"/>
      <c r="N239" s="206"/>
      <c r="O239" s="206"/>
      <c r="P239" s="206">
        <f t="shared" si="52"/>
        <v>0</v>
      </c>
      <c r="Q239" s="206"/>
      <c r="R239" s="144"/>
      <c r="T239" s="145" t="s">
        <v>5</v>
      </c>
      <c r="U239" s="41" t="s">
        <v>42</v>
      </c>
      <c r="V239" s="103">
        <f t="shared" si="53"/>
        <v>0</v>
      </c>
      <c r="W239" s="103">
        <f t="shared" si="54"/>
        <v>0</v>
      </c>
      <c r="X239" s="103">
        <f t="shared" si="55"/>
        <v>0</v>
      </c>
      <c r="Y239" s="146">
        <v>0.19800000000000001</v>
      </c>
      <c r="Z239" s="146">
        <f t="shared" si="56"/>
        <v>15.84</v>
      </c>
      <c r="AA239" s="146">
        <v>1E-4</v>
      </c>
      <c r="AB239" s="146">
        <f t="shared" si="57"/>
        <v>8.0000000000000002E-3</v>
      </c>
      <c r="AC239" s="146">
        <v>1.384E-2</v>
      </c>
      <c r="AD239" s="147">
        <f t="shared" si="58"/>
        <v>1.1072</v>
      </c>
      <c r="AR239" s="18" t="s">
        <v>146</v>
      </c>
      <c r="AT239" s="18" t="s">
        <v>142</v>
      </c>
      <c r="AU239" s="18" t="s">
        <v>97</v>
      </c>
      <c r="AY239" s="18" t="s">
        <v>140</v>
      </c>
      <c r="BE239" s="148">
        <f t="shared" si="59"/>
        <v>0</v>
      </c>
      <c r="BF239" s="148">
        <f t="shared" si="60"/>
        <v>0</v>
      </c>
      <c r="BG239" s="148">
        <f t="shared" si="61"/>
        <v>0</v>
      </c>
      <c r="BH239" s="148">
        <f t="shared" si="62"/>
        <v>0</v>
      </c>
      <c r="BI239" s="148">
        <f t="shared" si="63"/>
        <v>0</v>
      </c>
      <c r="BJ239" s="18" t="s">
        <v>86</v>
      </c>
      <c r="BK239" s="148">
        <f t="shared" si="64"/>
        <v>0</v>
      </c>
      <c r="BL239" s="18" t="s">
        <v>146</v>
      </c>
      <c r="BM239" s="18" t="s">
        <v>507</v>
      </c>
    </row>
    <row r="240" spans="2:65" s="1" customFormat="1" ht="22.5" customHeight="1">
      <c r="B240" s="138"/>
      <c r="C240" s="139" t="s">
        <v>508</v>
      </c>
      <c r="D240" s="139" t="s">
        <v>142</v>
      </c>
      <c r="E240" s="140" t="s">
        <v>509</v>
      </c>
      <c r="F240" s="205" t="s">
        <v>510</v>
      </c>
      <c r="G240" s="205"/>
      <c r="H240" s="205"/>
      <c r="I240" s="205"/>
      <c r="J240" s="141" t="s">
        <v>145</v>
      </c>
      <c r="K240" s="142">
        <v>50</v>
      </c>
      <c r="L240" s="143"/>
      <c r="M240" s="206"/>
      <c r="N240" s="206"/>
      <c r="O240" s="206"/>
      <c r="P240" s="206">
        <f t="shared" si="52"/>
        <v>0</v>
      </c>
      <c r="Q240" s="206"/>
      <c r="R240" s="144"/>
      <c r="T240" s="145" t="s">
        <v>5</v>
      </c>
      <c r="U240" s="41" t="s">
        <v>42</v>
      </c>
      <c r="V240" s="103">
        <f t="shared" si="53"/>
        <v>0</v>
      </c>
      <c r="W240" s="103">
        <f t="shared" si="54"/>
        <v>0</v>
      </c>
      <c r="X240" s="103">
        <f t="shared" si="55"/>
        <v>0</v>
      </c>
      <c r="Y240" s="146">
        <v>0.20799999999999999</v>
      </c>
      <c r="Z240" s="146">
        <f t="shared" si="56"/>
        <v>10.4</v>
      </c>
      <c r="AA240" s="146">
        <v>1.2E-4</v>
      </c>
      <c r="AB240" s="146">
        <f t="shared" si="57"/>
        <v>6.0000000000000001E-3</v>
      </c>
      <c r="AC240" s="146">
        <v>2.359E-2</v>
      </c>
      <c r="AD240" s="147">
        <f t="shared" si="58"/>
        <v>1.1795</v>
      </c>
      <c r="AR240" s="18" t="s">
        <v>146</v>
      </c>
      <c r="AT240" s="18" t="s">
        <v>142</v>
      </c>
      <c r="AU240" s="18" t="s">
        <v>97</v>
      </c>
      <c r="AY240" s="18" t="s">
        <v>140</v>
      </c>
      <c r="BE240" s="148">
        <f t="shared" si="59"/>
        <v>0</v>
      </c>
      <c r="BF240" s="148">
        <f t="shared" si="60"/>
        <v>0</v>
      </c>
      <c r="BG240" s="148">
        <f t="shared" si="61"/>
        <v>0</v>
      </c>
      <c r="BH240" s="148">
        <f t="shared" si="62"/>
        <v>0</v>
      </c>
      <c r="BI240" s="148">
        <f t="shared" si="63"/>
        <v>0</v>
      </c>
      <c r="BJ240" s="18" t="s">
        <v>86</v>
      </c>
      <c r="BK240" s="148">
        <f t="shared" si="64"/>
        <v>0</v>
      </c>
      <c r="BL240" s="18" t="s">
        <v>146</v>
      </c>
      <c r="BM240" s="18" t="s">
        <v>511</v>
      </c>
    </row>
    <row r="241" spans="2:65" s="1" customFormat="1" ht="31.5" customHeight="1">
      <c r="B241" s="138"/>
      <c r="C241" s="139" t="s">
        <v>512</v>
      </c>
      <c r="D241" s="139" t="s">
        <v>142</v>
      </c>
      <c r="E241" s="140" t="s">
        <v>513</v>
      </c>
      <c r="F241" s="205" t="s">
        <v>514</v>
      </c>
      <c r="G241" s="205"/>
      <c r="H241" s="205"/>
      <c r="I241" s="205"/>
      <c r="J241" s="141" t="s">
        <v>145</v>
      </c>
      <c r="K241" s="142">
        <v>25</v>
      </c>
      <c r="L241" s="143"/>
      <c r="M241" s="206"/>
      <c r="N241" s="206"/>
      <c r="O241" s="206"/>
      <c r="P241" s="206">
        <f t="shared" si="52"/>
        <v>0</v>
      </c>
      <c r="Q241" s="206"/>
      <c r="R241" s="144"/>
      <c r="T241" s="145" t="s">
        <v>5</v>
      </c>
      <c r="U241" s="41" t="s">
        <v>42</v>
      </c>
      <c r="V241" s="103">
        <f t="shared" si="53"/>
        <v>0</v>
      </c>
      <c r="W241" s="103">
        <f t="shared" si="54"/>
        <v>0</v>
      </c>
      <c r="X241" s="103">
        <f t="shared" si="55"/>
        <v>0</v>
      </c>
      <c r="Y241" s="146">
        <v>0.91900000000000004</v>
      </c>
      <c r="Z241" s="146">
        <f t="shared" si="56"/>
        <v>22.975000000000001</v>
      </c>
      <c r="AA241" s="146">
        <v>6.6699999999999997E-3</v>
      </c>
      <c r="AB241" s="146">
        <f t="shared" si="57"/>
        <v>0.16674999999999998</v>
      </c>
      <c r="AC241" s="146">
        <v>0</v>
      </c>
      <c r="AD241" s="147">
        <f t="shared" si="58"/>
        <v>0</v>
      </c>
      <c r="AR241" s="18" t="s">
        <v>146</v>
      </c>
      <c r="AT241" s="18" t="s">
        <v>142</v>
      </c>
      <c r="AU241" s="18" t="s">
        <v>97</v>
      </c>
      <c r="AY241" s="18" t="s">
        <v>140</v>
      </c>
      <c r="BE241" s="148">
        <f t="shared" si="59"/>
        <v>0</v>
      </c>
      <c r="BF241" s="148">
        <f t="shared" si="60"/>
        <v>0</v>
      </c>
      <c r="BG241" s="148">
        <f t="shared" si="61"/>
        <v>0</v>
      </c>
      <c r="BH241" s="148">
        <f t="shared" si="62"/>
        <v>0</v>
      </c>
      <c r="BI241" s="148">
        <f t="shared" si="63"/>
        <v>0</v>
      </c>
      <c r="BJ241" s="18" t="s">
        <v>86</v>
      </c>
      <c r="BK241" s="148">
        <f t="shared" si="64"/>
        <v>0</v>
      </c>
      <c r="BL241" s="18" t="s">
        <v>146</v>
      </c>
      <c r="BM241" s="18" t="s">
        <v>515</v>
      </c>
    </row>
    <row r="242" spans="2:65" s="1" customFormat="1" ht="31.5" customHeight="1">
      <c r="B242" s="138"/>
      <c r="C242" s="139" t="s">
        <v>516</v>
      </c>
      <c r="D242" s="139" t="s">
        <v>142</v>
      </c>
      <c r="E242" s="140" t="s">
        <v>517</v>
      </c>
      <c r="F242" s="205" t="s">
        <v>518</v>
      </c>
      <c r="G242" s="205"/>
      <c r="H242" s="205"/>
      <c r="I242" s="205"/>
      <c r="J242" s="141" t="s">
        <v>145</v>
      </c>
      <c r="K242" s="142">
        <v>25</v>
      </c>
      <c r="L242" s="143"/>
      <c r="M242" s="206"/>
      <c r="N242" s="206"/>
      <c r="O242" s="206"/>
      <c r="P242" s="206">
        <f t="shared" si="52"/>
        <v>0</v>
      </c>
      <c r="Q242" s="206"/>
      <c r="R242" s="144"/>
      <c r="T242" s="145" t="s">
        <v>5</v>
      </c>
      <c r="U242" s="41" t="s">
        <v>42</v>
      </c>
      <c r="V242" s="103">
        <f t="shared" si="53"/>
        <v>0</v>
      </c>
      <c r="W242" s="103">
        <f t="shared" si="54"/>
        <v>0</v>
      </c>
      <c r="X242" s="103">
        <f t="shared" si="55"/>
        <v>0</v>
      </c>
      <c r="Y242" s="146">
        <v>1.157</v>
      </c>
      <c r="Z242" s="146">
        <f t="shared" si="56"/>
        <v>28.925000000000001</v>
      </c>
      <c r="AA242" s="146">
        <v>1.2279999999999999E-2</v>
      </c>
      <c r="AB242" s="146">
        <f t="shared" si="57"/>
        <v>0.307</v>
      </c>
      <c r="AC242" s="146">
        <v>0</v>
      </c>
      <c r="AD242" s="147">
        <f t="shared" si="58"/>
        <v>0</v>
      </c>
      <c r="AR242" s="18" t="s">
        <v>146</v>
      </c>
      <c r="AT242" s="18" t="s">
        <v>142</v>
      </c>
      <c r="AU242" s="18" t="s">
        <v>97</v>
      </c>
      <c r="AY242" s="18" t="s">
        <v>140</v>
      </c>
      <c r="BE242" s="148">
        <f t="shared" si="59"/>
        <v>0</v>
      </c>
      <c r="BF242" s="148">
        <f t="shared" si="60"/>
        <v>0</v>
      </c>
      <c r="BG242" s="148">
        <f t="shared" si="61"/>
        <v>0</v>
      </c>
      <c r="BH242" s="148">
        <f t="shared" si="62"/>
        <v>0</v>
      </c>
      <c r="BI242" s="148">
        <f t="shared" si="63"/>
        <v>0</v>
      </c>
      <c r="BJ242" s="18" t="s">
        <v>86</v>
      </c>
      <c r="BK242" s="148">
        <f t="shared" si="64"/>
        <v>0</v>
      </c>
      <c r="BL242" s="18" t="s">
        <v>146</v>
      </c>
      <c r="BM242" s="18" t="s">
        <v>519</v>
      </c>
    </row>
    <row r="243" spans="2:65" s="1" customFormat="1" ht="31.5" customHeight="1">
      <c r="B243" s="138"/>
      <c r="C243" s="139" t="s">
        <v>520</v>
      </c>
      <c r="D243" s="139" t="s">
        <v>142</v>
      </c>
      <c r="E243" s="140" t="s">
        <v>521</v>
      </c>
      <c r="F243" s="205" t="s">
        <v>522</v>
      </c>
      <c r="G243" s="205"/>
      <c r="H243" s="205"/>
      <c r="I243" s="205"/>
      <c r="J243" s="141" t="s">
        <v>145</v>
      </c>
      <c r="K243" s="142">
        <v>25</v>
      </c>
      <c r="L243" s="143"/>
      <c r="M243" s="206"/>
      <c r="N243" s="206"/>
      <c r="O243" s="206"/>
      <c r="P243" s="206">
        <f t="shared" si="52"/>
        <v>0</v>
      </c>
      <c r="Q243" s="206"/>
      <c r="R243" s="144"/>
      <c r="T243" s="145" t="s">
        <v>5</v>
      </c>
      <c r="U243" s="41" t="s">
        <v>42</v>
      </c>
      <c r="V243" s="103">
        <f t="shared" si="53"/>
        <v>0</v>
      </c>
      <c r="W243" s="103">
        <f t="shared" si="54"/>
        <v>0</v>
      </c>
      <c r="X243" s="103">
        <f t="shared" si="55"/>
        <v>0</v>
      </c>
      <c r="Y243" s="146">
        <v>1.4</v>
      </c>
      <c r="Z243" s="146">
        <f t="shared" si="56"/>
        <v>35</v>
      </c>
      <c r="AA243" s="146">
        <v>1.312E-2</v>
      </c>
      <c r="AB243" s="146">
        <f t="shared" si="57"/>
        <v>0.32800000000000001</v>
      </c>
      <c r="AC243" s="146">
        <v>0</v>
      </c>
      <c r="AD243" s="147">
        <f t="shared" si="58"/>
        <v>0</v>
      </c>
      <c r="AR243" s="18" t="s">
        <v>146</v>
      </c>
      <c r="AT243" s="18" t="s">
        <v>142</v>
      </c>
      <c r="AU243" s="18" t="s">
        <v>97</v>
      </c>
      <c r="AY243" s="18" t="s">
        <v>140</v>
      </c>
      <c r="BE243" s="148">
        <f t="shared" si="59"/>
        <v>0</v>
      </c>
      <c r="BF243" s="148">
        <f t="shared" si="60"/>
        <v>0</v>
      </c>
      <c r="BG243" s="148">
        <f t="shared" si="61"/>
        <v>0</v>
      </c>
      <c r="BH243" s="148">
        <f t="shared" si="62"/>
        <v>0</v>
      </c>
      <c r="BI243" s="148">
        <f t="shared" si="63"/>
        <v>0</v>
      </c>
      <c r="BJ243" s="18" t="s">
        <v>86</v>
      </c>
      <c r="BK243" s="148">
        <f t="shared" si="64"/>
        <v>0</v>
      </c>
      <c r="BL243" s="18" t="s">
        <v>146</v>
      </c>
      <c r="BM243" s="18" t="s">
        <v>523</v>
      </c>
    </row>
    <row r="244" spans="2:65" s="1" customFormat="1" ht="31.5" customHeight="1">
      <c r="B244" s="138"/>
      <c r="C244" s="139" t="s">
        <v>524</v>
      </c>
      <c r="D244" s="139" t="s">
        <v>142</v>
      </c>
      <c r="E244" s="140" t="s">
        <v>525</v>
      </c>
      <c r="F244" s="205" t="s">
        <v>526</v>
      </c>
      <c r="G244" s="205"/>
      <c r="H244" s="205"/>
      <c r="I244" s="205"/>
      <c r="J244" s="141" t="s">
        <v>145</v>
      </c>
      <c r="K244" s="142">
        <v>30</v>
      </c>
      <c r="L244" s="143"/>
      <c r="M244" s="206"/>
      <c r="N244" s="206"/>
      <c r="O244" s="206"/>
      <c r="P244" s="206">
        <f t="shared" si="52"/>
        <v>0</v>
      </c>
      <c r="Q244" s="206"/>
      <c r="R244" s="144"/>
      <c r="T244" s="145" t="s">
        <v>5</v>
      </c>
      <c r="U244" s="41" t="s">
        <v>42</v>
      </c>
      <c r="V244" s="103">
        <f t="shared" si="53"/>
        <v>0</v>
      </c>
      <c r="W244" s="103">
        <f t="shared" si="54"/>
        <v>0</v>
      </c>
      <c r="X244" s="103">
        <f t="shared" si="55"/>
        <v>0</v>
      </c>
      <c r="Y244" s="146">
        <v>0.24099999999999999</v>
      </c>
      <c r="Z244" s="146">
        <f t="shared" si="56"/>
        <v>7.2299999999999995</v>
      </c>
      <c r="AA244" s="146">
        <v>5.9999999999999995E-4</v>
      </c>
      <c r="AB244" s="146">
        <f t="shared" si="57"/>
        <v>1.7999999999999999E-2</v>
      </c>
      <c r="AC244" s="146">
        <v>0</v>
      </c>
      <c r="AD244" s="147">
        <f t="shared" si="58"/>
        <v>0</v>
      </c>
      <c r="AR244" s="18" t="s">
        <v>146</v>
      </c>
      <c r="AT244" s="18" t="s">
        <v>142</v>
      </c>
      <c r="AU244" s="18" t="s">
        <v>97</v>
      </c>
      <c r="AY244" s="18" t="s">
        <v>140</v>
      </c>
      <c r="BE244" s="148">
        <f t="shared" si="59"/>
        <v>0</v>
      </c>
      <c r="BF244" s="148">
        <f t="shared" si="60"/>
        <v>0</v>
      </c>
      <c r="BG244" s="148">
        <f t="shared" si="61"/>
        <v>0</v>
      </c>
      <c r="BH244" s="148">
        <f t="shared" si="62"/>
        <v>0</v>
      </c>
      <c r="BI244" s="148">
        <f t="shared" si="63"/>
        <v>0</v>
      </c>
      <c r="BJ244" s="18" t="s">
        <v>86</v>
      </c>
      <c r="BK244" s="148">
        <f t="shared" si="64"/>
        <v>0</v>
      </c>
      <c r="BL244" s="18" t="s">
        <v>146</v>
      </c>
      <c r="BM244" s="18" t="s">
        <v>527</v>
      </c>
    </row>
    <row r="245" spans="2:65" s="1" customFormat="1" ht="31.5" customHeight="1">
      <c r="B245" s="138"/>
      <c r="C245" s="139" t="s">
        <v>528</v>
      </c>
      <c r="D245" s="139" t="s">
        <v>142</v>
      </c>
      <c r="E245" s="140" t="s">
        <v>529</v>
      </c>
      <c r="F245" s="205" t="s">
        <v>530</v>
      </c>
      <c r="G245" s="205"/>
      <c r="H245" s="205"/>
      <c r="I245" s="205"/>
      <c r="J245" s="141" t="s">
        <v>145</v>
      </c>
      <c r="K245" s="142">
        <v>50</v>
      </c>
      <c r="L245" s="143"/>
      <c r="M245" s="206"/>
      <c r="N245" s="206"/>
      <c r="O245" s="206"/>
      <c r="P245" s="206">
        <f t="shared" si="52"/>
        <v>0</v>
      </c>
      <c r="Q245" s="206"/>
      <c r="R245" s="144"/>
      <c r="T245" s="145" t="s">
        <v>5</v>
      </c>
      <c r="U245" s="41" t="s">
        <v>42</v>
      </c>
      <c r="V245" s="103">
        <f t="shared" si="53"/>
        <v>0</v>
      </c>
      <c r="W245" s="103">
        <f t="shared" si="54"/>
        <v>0</v>
      </c>
      <c r="X245" s="103">
        <f t="shared" si="55"/>
        <v>0</v>
      </c>
      <c r="Y245" s="146">
        <v>0.24099999999999999</v>
      </c>
      <c r="Z245" s="146">
        <f t="shared" si="56"/>
        <v>12.049999999999999</v>
      </c>
      <c r="AA245" s="146">
        <v>1.1800000000000001E-3</v>
      </c>
      <c r="AB245" s="146">
        <f t="shared" si="57"/>
        <v>5.9000000000000004E-2</v>
      </c>
      <c r="AC245" s="146">
        <v>0</v>
      </c>
      <c r="AD245" s="147">
        <f t="shared" si="58"/>
        <v>0</v>
      </c>
      <c r="AR245" s="18" t="s">
        <v>146</v>
      </c>
      <c r="AT245" s="18" t="s">
        <v>142</v>
      </c>
      <c r="AU245" s="18" t="s">
        <v>97</v>
      </c>
      <c r="AY245" s="18" t="s">
        <v>140</v>
      </c>
      <c r="BE245" s="148">
        <f t="shared" si="59"/>
        <v>0</v>
      </c>
      <c r="BF245" s="148">
        <f t="shared" si="60"/>
        <v>0</v>
      </c>
      <c r="BG245" s="148">
        <f t="shared" si="61"/>
        <v>0</v>
      </c>
      <c r="BH245" s="148">
        <f t="shared" si="62"/>
        <v>0</v>
      </c>
      <c r="BI245" s="148">
        <f t="shared" si="63"/>
        <v>0</v>
      </c>
      <c r="BJ245" s="18" t="s">
        <v>86</v>
      </c>
      <c r="BK245" s="148">
        <f t="shared" si="64"/>
        <v>0</v>
      </c>
      <c r="BL245" s="18" t="s">
        <v>146</v>
      </c>
      <c r="BM245" s="18" t="s">
        <v>531</v>
      </c>
    </row>
    <row r="246" spans="2:65" s="1" customFormat="1" ht="31.5" customHeight="1">
      <c r="B246" s="138"/>
      <c r="C246" s="139" t="s">
        <v>532</v>
      </c>
      <c r="D246" s="139" t="s">
        <v>142</v>
      </c>
      <c r="E246" s="140" t="s">
        <v>533</v>
      </c>
      <c r="F246" s="205" t="s">
        <v>534</v>
      </c>
      <c r="G246" s="205"/>
      <c r="H246" s="205"/>
      <c r="I246" s="205"/>
      <c r="J246" s="141" t="s">
        <v>145</v>
      </c>
      <c r="K246" s="142">
        <v>100</v>
      </c>
      <c r="L246" s="143"/>
      <c r="M246" s="206"/>
      <c r="N246" s="206"/>
      <c r="O246" s="206"/>
      <c r="P246" s="206">
        <f t="shared" si="52"/>
        <v>0</v>
      </c>
      <c r="Q246" s="206"/>
      <c r="R246" s="144"/>
      <c r="T246" s="145" t="s">
        <v>5</v>
      </c>
      <c r="U246" s="41" t="s">
        <v>42</v>
      </c>
      <c r="V246" s="103">
        <f t="shared" si="53"/>
        <v>0</v>
      </c>
      <c r="W246" s="103">
        <f t="shared" si="54"/>
        <v>0</v>
      </c>
      <c r="X246" s="103">
        <f t="shared" si="55"/>
        <v>0</v>
      </c>
      <c r="Y246" s="146">
        <v>0.24099999999999999</v>
      </c>
      <c r="Z246" s="146">
        <f t="shared" si="56"/>
        <v>24.099999999999998</v>
      </c>
      <c r="AA246" s="146">
        <v>1.5E-3</v>
      </c>
      <c r="AB246" s="146">
        <f t="shared" si="57"/>
        <v>0.15</v>
      </c>
      <c r="AC246" s="146">
        <v>0</v>
      </c>
      <c r="AD246" s="147">
        <f t="shared" si="58"/>
        <v>0</v>
      </c>
      <c r="AR246" s="18" t="s">
        <v>146</v>
      </c>
      <c r="AT246" s="18" t="s">
        <v>142</v>
      </c>
      <c r="AU246" s="18" t="s">
        <v>97</v>
      </c>
      <c r="AY246" s="18" t="s">
        <v>140</v>
      </c>
      <c r="BE246" s="148">
        <f t="shared" si="59"/>
        <v>0</v>
      </c>
      <c r="BF246" s="148">
        <f t="shared" si="60"/>
        <v>0</v>
      </c>
      <c r="BG246" s="148">
        <f t="shared" si="61"/>
        <v>0</v>
      </c>
      <c r="BH246" s="148">
        <f t="shared" si="62"/>
        <v>0</v>
      </c>
      <c r="BI246" s="148">
        <f t="shared" si="63"/>
        <v>0</v>
      </c>
      <c r="BJ246" s="18" t="s">
        <v>86</v>
      </c>
      <c r="BK246" s="148">
        <f t="shared" si="64"/>
        <v>0</v>
      </c>
      <c r="BL246" s="18" t="s">
        <v>146</v>
      </c>
      <c r="BM246" s="18" t="s">
        <v>535</v>
      </c>
    </row>
    <row r="247" spans="2:65" s="1" customFormat="1" ht="31.5" customHeight="1">
      <c r="B247" s="138"/>
      <c r="C247" s="139" t="s">
        <v>536</v>
      </c>
      <c r="D247" s="139" t="s">
        <v>142</v>
      </c>
      <c r="E247" s="140" t="s">
        <v>537</v>
      </c>
      <c r="F247" s="205" t="s">
        <v>538</v>
      </c>
      <c r="G247" s="205"/>
      <c r="H247" s="205"/>
      <c r="I247" s="205"/>
      <c r="J247" s="141" t="s">
        <v>145</v>
      </c>
      <c r="K247" s="142">
        <v>60</v>
      </c>
      <c r="L247" s="143"/>
      <c r="M247" s="206"/>
      <c r="N247" s="206"/>
      <c r="O247" s="206"/>
      <c r="P247" s="206">
        <f t="shared" si="52"/>
        <v>0</v>
      </c>
      <c r="Q247" s="206"/>
      <c r="R247" s="144"/>
      <c r="T247" s="145" t="s">
        <v>5</v>
      </c>
      <c r="U247" s="41" t="s">
        <v>42</v>
      </c>
      <c r="V247" s="103">
        <f t="shared" si="53"/>
        <v>0</v>
      </c>
      <c r="W247" s="103">
        <f t="shared" si="54"/>
        <v>0</v>
      </c>
      <c r="X247" s="103">
        <f t="shared" si="55"/>
        <v>0</v>
      </c>
      <c r="Y247" s="146">
        <v>0.33400000000000002</v>
      </c>
      <c r="Z247" s="146">
        <f t="shared" si="56"/>
        <v>20.040000000000003</v>
      </c>
      <c r="AA247" s="146">
        <v>1.9400000000000001E-3</v>
      </c>
      <c r="AB247" s="146">
        <f t="shared" si="57"/>
        <v>0.1164</v>
      </c>
      <c r="AC247" s="146">
        <v>0</v>
      </c>
      <c r="AD247" s="147">
        <f t="shared" si="58"/>
        <v>0</v>
      </c>
      <c r="AR247" s="18" t="s">
        <v>146</v>
      </c>
      <c r="AT247" s="18" t="s">
        <v>142</v>
      </c>
      <c r="AU247" s="18" t="s">
        <v>97</v>
      </c>
      <c r="AY247" s="18" t="s">
        <v>140</v>
      </c>
      <c r="BE247" s="148">
        <f t="shared" si="59"/>
        <v>0</v>
      </c>
      <c r="BF247" s="148">
        <f t="shared" si="60"/>
        <v>0</v>
      </c>
      <c r="BG247" s="148">
        <f t="shared" si="61"/>
        <v>0</v>
      </c>
      <c r="BH247" s="148">
        <f t="shared" si="62"/>
        <v>0</v>
      </c>
      <c r="BI247" s="148">
        <f t="shared" si="63"/>
        <v>0</v>
      </c>
      <c r="BJ247" s="18" t="s">
        <v>86</v>
      </c>
      <c r="BK247" s="148">
        <f t="shared" si="64"/>
        <v>0</v>
      </c>
      <c r="BL247" s="18" t="s">
        <v>146</v>
      </c>
      <c r="BM247" s="18" t="s">
        <v>539</v>
      </c>
    </row>
    <row r="248" spans="2:65" s="1" customFormat="1" ht="31.5" customHeight="1">
      <c r="B248" s="138"/>
      <c r="C248" s="139" t="s">
        <v>540</v>
      </c>
      <c r="D248" s="139" t="s">
        <v>142</v>
      </c>
      <c r="E248" s="140" t="s">
        <v>541</v>
      </c>
      <c r="F248" s="205" t="s">
        <v>542</v>
      </c>
      <c r="G248" s="205"/>
      <c r="H248" s="205"/>
      <c r="I248" s="205"/>
      <c r="J248" s="141" t="s">
        <v>145</v>
      </c>
      <c r="K248" s="142">
        <v>30</v>
      </c>
      <c r="L248" s="143"/>
      <c r="M248" s="206"/>
      <c r="N248" s="206"/>
      <c r="O248" s="206"/>
      <c r="P248" s="206">
        <f t="shared" si="52"/>
        <v>0</v>
      </c>
      <c r="Q248" s="206"/>
      <c r="R248" s="144"/>
      <c r="T248" s="145" t="s">
        <v>5</v>
      </c>
      <c r="U248" s="41" t="s">
        <v>42</v>
      </c>
      <c r="V248" s="103">
        <f t="shared" si="53"/>
        <v>0</v>
      </c>
      <c r="W248" s="103">
        <f t="shared" si="54"/>
        <v>0</v>
      </c>
      <c r="X248" s="103">
        <f t="shared" si="55"/>
        <v>0</v>
      </c>
      <c r="Y248" s="146">
        <v>0.33400000000000002</v>
      </c>
      <c r="Z248" s="146">
        <f t="shared" si="56"/>
        <v>10.020000000000001</v>
      </c>
      <c r="AA248" s="146">
        <v>2.6199999999999999E-3</v>
      </c>
      <c r="AB248" s="146">
        <f t="shared" si="57"/>
        <v>7.8600000000000003E-2</v>
      </c>
      <c r="AC248" s="146">
        <v>0</v>
      </c>
      <c r="AD248" s="147">
        <f t="shared" si="58"/>
        <v>0</v>
      </c>
      <c r="AR248" s="18" t="s">
        <v>146</v>
      </c>
      <c r="AT248" s="18" t="s">
        <v>142</v>
      </c>
      <c r="AU248" s="18" t="s">
        <v>97</v>
      </c>
      <c r="AY248" s="18" t="s">
        <v>140</v>
      </c>
      <c r="BE248" s="148">
        <f t="shared" si="59"/>
        <v>0</v>
      </c>
      <c r="BF248" s="148">
        <f t="shared" si="60"/>
        <v>0</v>
      </c>
      <c r="BG248" s="148">
        <f t="shared" si="61"/>
        <v>0</v>
      </c>
      <c r="BH248" s="148">
        <f t="shared" si="62"/>
        <v>0</v>
      </c>
      <c r="BI248" s="148">
        <f t="shared" si="63"/>
        <v>0</v>
      </c>
      <c r="BJ248" s="18" t="s">
        <v>86</v>
      </c>
      <c r="BK248" s="148">
        <f t="shared" si="64"/>
        <v>0</v>
      </c>
      <c r="BL248" s="18" t="s">
        <v>146</v>
      </c>
      <c r="BM248" s="18" t="s">
        <v>543</v>
      </c>
    </row>
    <row r="249" spans="2:65" s="1" customFormat="1" ht="22.5" customHeight="1">
      <c r="B249" s="138"/>
      <c r="C249" s="139" t="s">
        <v>544</v>
      </c>
      <c r="D249" s="139" t="s">
        <v>142</v>
      </c>
      <c r="E249" s="140" t="s">
        <v>545</v>
      </c>
      <c r="F249" s="205" t="s">
        <v>546</v>
      </c>
      <c r="G249" s="205"/>
      <c r="H249" s="205"/>
      <c r="I249" s="205"/>
      <c r="J249" s="141" t="s">
        <v>209</v>
      </c>
      <c r="K249" s="142">
        <v>20</v>
      </c>
      <c r="L249" s="143"/>
      <c r="M249" s="206"/>
      <c r="N249" s="206"/>
      <c r="O249" s="206"/>
      <c r="P249" s="206">
        <f t="shared" si="52"/>
        <v>0</v>
      </c>
      <c r="Q249" s="206"/>
      <c r="R249" s="144"/>
      <c r="T249" s="145" t="s">
        <v>5</v>
      </c>
      <c r="U249" s="41" t="s">
        <v>42</v>
      </c>
      <c r="V249" s="103">
        <f t="shared" si="53"/>
        <v>0</v>
      </c>
      <c r="W249" s="103">
        <f t="shared" si="54"/>
        <v>0</v>
      </c>
      <c r="X249" s="103">
        <f t="shared" si="55"/>
        <v>0</v>
      </c>
      <c r="Y249" s="146">
        <v>9.2999999999999999E-2</v>
      </c>
      <c r="Z249" s="146">
        <f t="shared" si="56"/>
        <v>1.8599999999999999</v>
      </c>
      <c r="AA249" s="146">
        <v>4.0000000000000003E-5</v>
      </c>
      <c r="AB249" s="146">
        <f t="shared" si="57"/>
        <v>8.0000000000000004E-4</v>
      </c>
      <c r="AC249" s="146">
        <v>7.0499999999999998E-3</v>
      </c>
      <c r="AD249" s="147">
        <f t="shared" si="58"/>
        <v>0.14099999999999999</v>
      </c>
      <c r="AR249" s="18" t="s">
        <v>146</v>
      </c>
      <c r="AT249" s="18" t="s">
        <v>142</v>
      </c>
      <c r="AU249" s="18" t="s">
        <v>97</v>
      </c>
      <c r="AY249" s="18" t="s">
        <v>140</v>
      </c>
      <c r="BE249" s="148">
        <f t="shared" si="59"/>
        <v>0</v>
      </c>
      <c r="BF249" s="148">
        <f t="shared" si="60"/>
        <v>0</v>
      </c>
      <c r="BG249" s="148">
        <f t="shared" si="61"/>
        <v>0</v>
      </c>
      <c r="BH249" s="148">
        <f t="shared" si="62"/>
        <v>0</v>
      </c>
      <c r="BI249" s="148">
        <f t="shared" si="63"/>
        <v>0</v>
      </c>
      <c r="BJ249" s="18" t="s">
        <v>86</v>
      </c>
      <c r="BK249" s="148">
        <f t="shared" si="64"/>
        <v>0</v>
      </c>
      <c r="BL249" s="18" t="s">
        <v>146</v>
      </c>
      <c r="BM249" s="18" t="s">
        <v>547</v>
      </c>
    </row>
    <row r="250" spans="2:65" s="1" customFormat="1" ht="31.5" customHeight="1">
      <c r="B250" s="138"/>
      <c r="C250" s="139" t="s">
        <v>548</v>
      </c>
      <c r="D250" s="139" t="s">
        <v>142</v>
      </c>
      <c r="E250" s="140" t="s">
        <v>549</v>
      </c>
      <c r="F250" s="205" t="s">
        <v>550</v>
      </c>
      <c r="G250" s="205"/>
      <c r="H250" s="205"/>
      <c r="I250" s="205"/>
      <c r="J250" s="141" t="s">
        <v>209</v>
      </c>
      <c r="K250" s="142">
        <v>2</v>
      </c>
      <c r="L250" s="143"/>
      <c r="M250" s="206"/>
      <c r="N250" s="206"/>
      <c r="O250" s="206"/>
      <c r="P250" s="206">
        <f t="shared" si="52"/>
        <v>0</v>
      </c>
      <c r="Q250" s="206"/>
      <c r="R250" s="144"/>
      <c r="T250" s="145" t="s">
        <v>5</v>
      </c>
      <c r="U250" s="41" t="s">
        <v>42</v>
      </c>
      <c r="V250" s="103">
        <f t="shared" si="53"/>
        <v>0</v>
      </c>
      <c r="W250" s="103">
        <f t="shared" si="54"/>
        <v>0</v>
      </c>
      <c r="X250" s="103">
        <f t="shared" si="55"/>
        <v>0</v>
      </c>
      <c r="Y250" s="146">
        <v>1.1020000000000001</v>
      </c>
      <c r="Z250" s="146">
        <f t="shared" si="56"/>
        <v>2.2040000000000002</v>
      </c>
      <c r="AA250" s="146">
        <v>1.6299999999999999E-3</v>
      </c>
      <c r="AB250" s="146">
        <f t="shared" si="57"/>
        <v>3.2599999999999999E-3</v>
      </c>
      <c r="AC250" s="146">
        <v>0</v>
      </c>
      <c r="AD250" s="147">
        <f t="shared" si="58"/>
        <v>0</v>
      </c>
      <c r="AR250" s="18" t="s">
        <v>146</v>
      </c>
      <c r="AT250" s="18" t="s">
        <v>142</v>
      </c>
      <c r="AU250" s="18" t="s">
        <v>97</v>
      </c>
      <c r="AY250" s="18" t="s">
        <v>140</v>
      </c>
      <c r="BE250" s="148">
        <f t="shared" si="59"/>
        <v>0</v>
      </c>
      <c r="BF250" s="148">
        <f t="shared" si="60"/>
        <v>0</v>
      </c>
      <c r="BG250" s="148">
        <f t="shared" si="61"/>
        <v>0</v>
      </c>
      <c r="BH250" s="148">
        <f t="shared" si="62"/>
        <v>0</v>
      </c>
      <c r="BI250" s="148">
        <f t="shared" si="63"/>
        <v>0</v>
      </c>
      <c r="BJ250" s="18" t="s">
        <v>86</v>
      </c>
      <c r="BK250" s="148">
        <f t="shared" si="64"/>
        <v>0</v>
      </c>
      <c r="BL250" s="18" t="s">
        <v>146</v>
      </c>
      <c r="BM250" s="18" t="s">
        <v>551</v>
      </c>
    </row>
    <row r="251" spans="2:65" s="1" customFormat="1" ht="31.5" customHeight="1">
      <c r="B251" s="138"/>
      <c r="C251" s="139" t="s">
        <v>552</v>
      </c>
      <c r="D251" s="139" t="s">
        <v>142</v>
      </c>
      <c r="E251" s="140" t="s">
        <v>553</v>
      </c>
      <c r="F251" s="205" t="s">
        <v>554</v>
      </c>
      <c r="G251" s="205"/>
      <c r="H251" s="205"/>
      <c r="I251" s="205"/>
      <c r="J251" s="141" t="s">
        <v>145</v>
      </c>
      <c r="K251" s="142">
        <v>210</v>
      </c>
      <c r="L251" s="143"/>
      <c r="M251" s="206"/>
      <c r="N251" s="206"/>
      <c r="O251" s="206"/>
      <c r="P251" s="206">
        <f t="shared" si="52"/>
        <v>0</v>
      </c>
      <c r="Q251" s="206"/>
      <c r="R251" s="144"/>
      <c r="T251" s="145" t="s">
        <v>5</v>
      </c>
      <c r="U251" s="41" t="s">
        <v>42</v>
      </c>
      <c r="V251" s="103">
        <f t="shared" si="53"/>
        <v>0</v>
      </c>
      <c r="W251" s="103">
        <f t="shared" si="54"/>
        <v>0</v>
      </c>
      <c r="X251" s="103">
        <f t="shared" si="55"/>
        <v>0</v>
      </c>
      <c r="Y251" s="146">
        <v>2.1000000000000001E-2</v>
      </c>
      <c r="Z251" s="146">
        <f t="shared" si="56"/>
        <v>4.41</v>
      </c>
      <c r="AA251" s="146">
        <v>0</v>
      </c>
      <c r="AB251" s="146">
        <f t="shared" si="57"/>
        <v>0</v>
      </c>
      <c r="AC251" s="146">
        <v>0</v>
      </c>
      <c r="AD251" s="147">
        <f t="shared" si="58"/>
        <v>0</v>
      </c>
      <c r="AR251" s="18" t="s">
        <v>146</v>
      </c>
      <c r="AT251" s="18" t="s">
        <v>142</v>
      </c>
      <c r="AU251" s="18" t="s">
        <v>97</v>
      </c>
      <c r="AY251" s="18" t="s">
        <v>140</v>
      </c>
      <c r="BE251" s="148">
        <f t="shared" si="59"/>
        <v>0</v>
      </c>
      <c r="BF251" s="148">
        <f t="shared" si="60"/>
        <v>0</v>
      </c>
      <c r="BG251" s="148">
        <f t="shared" si="61"/>
        <v>0</v>
      </c>
      <c r="BH251" s="148">
        <f t="shared" si="62"/>
        <v>0</v>
      </c>
      <c r="BI251" s="148">
        <f t="shared" si="63"/>
        <v>0</v>
      </c>
      <c r="BJ251" s="18" t="s">
        <v>86</v>
      </c>
      <c r="BK251" s="148">
        <f t="shared" si="64"/>
        <v>0</v>
      </c>
      <c r="BL251" s="18" t="s">
        <v>146</v>
      </c>
      <c r="BM251" s="18" t="s">
        <v>555</v>
      </c>
    </row>
    <row r="252" spans="2:65" s="1" customFormat="1" ht="31.5" customHeight="1">
      <c r="B252" s="138"/>
      <c r="C252" s="139" t="s">
        <v>556</v>
      </c>
      <c r="D252" s="139" t="s">
        <v>142</v>
      </c>
      <c r="E252" s="140" t="s">
        <v>557</v>
      </c>
      <c r="F252" s="205" t="s">
        <v>558</v>
      </c>
      <c r="G252" s="205"/>
      <c r="H252" s="205"/>
      <c r="I252" s="205"/>
      <c r="J252" s="141" t="s">
        <v>145</v>
      </c>
      <c r="K252" s="142">
        <v>90</v>
      </c>
      <c r="L252" s="143"/>
      <c r="M252" s="206"/>
      <c r="N252" s="206"/>
      <c r="O252" s="206"/>
      <c r="P252" s="206">
        <f t="shared" si="52"/>
        <v>0</v>
      </c>
      <c r="Q252" s="206"/>
      <c r="R252" s="144"/>
      <c r="T252" s="145" t="s">
        <v>5</v>
      </c>
      <c r="U252" s="41" t="s">
        <v>42</v>
      </c>
      <c r="V252" s="103">
        <f t="shared" si="53"/>
        <v>0</v>
      </c>
      <c r="W252" s="103">
        <f t="shared" si="54"/>
        <v>0</v>
      </c>
      <c r="X252" s="103">
        <f t="shared" si="55"/>
        <v>0</v>
      </c>
      <c r="Y252" s="146">
        <v>3.2000000000000001E-2</v>
      </c>
      <c r="Z252" s="146">
        <f t="shared" si="56"/>
        <v>2.88</v>
      </c>
      <c r="AA252" s="146">
        <v>0</v>
      </c>
      <c r="AB252" s="146">
        <f t="shared" si="57"/>
        <v>0</v>
      </c>
      <c r="AC252" s="146">
        <v>0</v>
      </c>
      <c r="AD252" s="147">
        <f t="shared" si="58"/>
        <v>0</v>
      </c>
      <c r="AR252" s="18" t="s">
        <v>146</v>
      </c>
      <c r="AT252" s="18" t="s">
        <v>142</v>
      </c>
      <c r="AU252" s="18" t="s">
        <v>97</v>
      </c>
      <c r="AY252" s="18" t="s">
        <v>140</v>
      </c>
      <c r="BE252" s="148">
        <f t="shared" si="59"/>
        <v>0</v>
      </c>
      <c r="BF252" s="148">
        <f t="shared" si="60"/>
        <v>0</v>
      </c>
      <c r="BG252" s="148">
        <f t="shared" si="61"/>
        <v>0</v>
      </c>
      <c r="BH252" s="148">
        <f t="shared" si="62"/>
        <v>0</v>
      </c>
      <c r="BI252" s="148">
        <f t="shared" si="63"/>
        <v>0</v>
      </c>
      <c r="BJ252" s="18" t="s">
        <v>86</v>
      </c>
      <c r="BK252" s="148">
        <f t="shared" si="64"/>
        <v>0</v>
      </c>
      <c r="BL252" s="18" t="s">
        <v>146</v>
      </c>
      <c r="BM252" s="18" t="s">
        <v>559</v>
      </c>
    </row>
    <row r="253" spans="2:65" s="1" customFormat="1" ht="31.5" customHeight="1">
      <c r="B253" s="138"/>
      <c r="C253" s="139" t="s">
        <v>560</v>
      </c>
      <c r="D253" s="139" t="s">
        <v>142</v>
      </c>
      <c r="E253" s="140" t="s">
        <v>561</v>
      </c>
      <c r="F253" s="205" t="s">
        <v>562</v>
      </c>
      <c r="G253" s="205"/>
      <c r="H253" s="205"/>
      <c r="I253" s="205"/>
      <c r="J253" s="141" t="s">
        <v>145</v>
      </c>
      <c r="K253" s="142">
        <v>25</v>
      </c>
      <c r="L253" s="143"/>
      <c r="M253" s="206"/>
      <c r="N253" s="206"/>
      <c r="O253" s="206"/>
      <c r="P253" s="206">
        <f t="shared" si="52"/>
        <v>0</v>
      </c>
      <c r="Q253" s="206"/>
      <c r="R253" s="144"/>
      <c r="T253" s="145" t="s">
        <v>5</v>
      </c>
      <c r="U253" s="41" t="s">
        <v>42</v>
      </c>
      <c r="V253" s="103">
        <f t="shared" si="53"/>
        <v>0</v>
      </c>
      <c r="W253" s="103">
        <f t="shared" si="54"/>
        <v>0</v>
      </c>
      <c r="X253" s="103">
        <f t="shared" si="55"/>
        <v>0</v>
      </c>
      <c r="Y253" s="146">
        <v>4.2000000000000003E-2</v>
      </c>
      <c r="Z253" s="146">
        <f t="shared" si="56"/>
        <v>1.05</v>
      </c>
      <c r="AA253" s="146">
        <v>0</v>
      </c>
      <c r="AB253" s="146">
        <f t="shared" si="57"/>
        <v>0</v>
      </c>
      <c r="AC253" s="146">
        <v>0</v>
      </c>
      <c r="AD253" s="147">
        <f t="shared" si="58"/>
        <v>0</v>
      </c>
      <c r="AR253" s="18" t="s">
        <v>146</v>
      </c>
      <c r="AT253" s="18" t="s">
        <v>142</v>
      </c>
      <c r="AU253" s="18" t="s">
        <v>97</v>
      </c>
      <c r="AY253" s="18" t="s">
        <v>140</v>
      </c>
      <c r="BE253" s="148">
        <f t="shared" si="59"/>
        <v>0</v>
      </c>
      <c r="BF253" s="148">
        <f t="shared" si="60"/>
        <v>0</v>
      </c>
      <c r="BG253" s="148">
        <f t="shared" si="61"/>
        <v>0</v>
      </c>
      <c r="BH253" s="148">
        <f t="shared" si="62"/>
        <v>0</v>
      </c>
      <c r="BI253" s="148">
        <f t="shared" si="63"/>
        <v>0</v>
      </c>
      <c r="BJ253" s="18" t="s">
        <v>86</v>
      </c>
      <c r="BK253" s="148">
        <f t="shared" si="64"/>
        <v>0</v>
      </c>
      <c r="BL253" s="18" t="s">
        <v>146</v>
      </c>
      <c r="BM253" s="18" t="s">
        <v>563</v>
      </c>
    </row>
    <row r="254" spans="2:65" s="1" customFormat="1" ht="31.5" customHeight="1">
      <c r="B254" s="138"/>
      <c r="C254" s="139" t="s">
        <v>564</v>
      </c>
      <c r="D254" s="139" t="s">
        <v>142</v>
      </c>
      <c r="E254" s="140" t="s">
        <v>565</v>
      </c>
      <c r="F254" s="205" t="s">
        <v>566</v>
      </c>
      <c r="G254" s="205"/>
      <c r="H254" s="205"/>
      <c r="I254" s="205"/>
      <c r="J254" s="141" t="s">
        <v>145</v>
      </c>
      <c r="K254" s="142">
        <v>50</v>
      </c>
      <c r="L254" s="143"/>
      <c r="M254" s="206"/>
      <c r="N254" s="206"/>
      <c r="O254" s="206"/>
      <c r="P254" s="206">
        <f t="shared" si="52"/>
        <v>0</v>
      </c>
      <c r="Q254" s="206"/>
      <c r="R254" s="144"/>
      <c r="T254" s="145" t="s">
        <v>5</v>
      </c>
      <c r="U254" s="41" t="s">
        <v>42</v>
      </c>
      <c r="V254" s="103">
        <f t="shared" si="53"/>
        <v>0</v>
      </c>
      <c r="W254" s="103">
        <f t="shared" si="54"/>
        <v>0</v>
      </c>
      <c r="X254" s="103">
        <f t="shared" si="55"/>
        <v>0</v>
      </c>
      <c r="Y254" s="146">
        <v>5.2999999999999999E-2</v>
      </c>
      <c r="Z254" s="146">
        <f t="shared" si="56"/>
        <v>2.65</v>
      </c>
      <c r="AA254" s="146">
        <v>0</v>
      </c>
      <c r="AB254" s="146">
        <f t="shared" si="57"/>
        <v>0</v>
      </c>
      <c r="AC254" s="146">
        <v>0</v>
      </c>
      <c r="AD254" s="147">
        <f t="shared" si="58"/>
        <v>0</v>
      </c>
      <c r="AR254" s="18" t="s">
        <v>146</v>
      </c>
      <c r="AT254" s="18" t="s">
        <v>142</v>
      </c>
      <c r="AU254" s="18" t="s">
        <v>97</v>
      </c>
      <c r="AY254" s="18" t="s">
        <v>140</v>
      </c>
      <c r="BE254" s="148">
        <f t="shared" si="59"/>
        <v>0</v>
      </c>
      <c r="BF254" s="148">
        <f t="shared" si="60"/>
        <v>0</v>
      </c>
      <c r="BG254" s="148">
        <f t="shared" si="61"/>
        <v>0</v>
      </c>
      <c r="BH254" s="148">
        <f t="shared" si="62"/>
        <v>0</v>
      </c>
      <c r="BI254" s="148">
        <f t="shared" si="63"/>
        <v>0</v>
      </c>
      <c r="BJ254" s="18" t="s">
        <v>86</v>
      </c>
      <c r="BK254" s="148">
        <f t="shared" si="64"/>
        <v>0</v>
      </c>
      <c r="BL254" s="18" t="s">
        <v>146</v>
      </c>
      <c r="BM254" s="18" t="s">
        <v>567</v>
      </c>
    </row>
    <row r="255" spans="2:65" s="1" customFormat="1" ht="22.5" customHeight="1">
      <c r="B255" s="138"/>
      <c r="C255" s="139" t="s">
        <v>568</v>
      </c>
      <c r="D255" s="139" t="s">
        <v>142</v>
      </c>
      <c r="E255" s="140" t="s">
        <v>569</v>
      </c>
      <c r="F255" s="205" t="s">
        <v>570</v>
      </c>
      <c r="G255" s="205"/>
      <c r="H255" s="205"/>
      <c r="I255" s="205"/>
      <c r="J255" s="141" t="s">
        <v>209</v>
      </c>
      <c r="K255" s="142">
        <v>300</v>
      </c>
      <c r="L255" s="143"/>
      <c r="M255" s="206"/>
      <c r="N255" s="206"/>
      <c r="O255" s="206"/>
      <c r="P255" s="206">
        <f t="shared" si="52"/>
        <v>0</v>
      </c>
      <c r="Q255" s="206"/>
      <c r="R255" s="144"/>
      <c r="T255" s="145" t="s">
        <v>5</v>
      </c>
      <c r="U255" s="41" t="s">
        <v>42</v>
      </c>
      <c r="V255" s="103">
        <f t="shared" si="53"/>
        <v>0</v>
      </c>
      <c r="W255" s="103">
        <f t="shared" si="54"/>
        <v>0</v>
      </c>
      <c r="X255" s="103">
        <f t="shared" si="55"/>
        <v>0</v>
      </c>
      <c r="Y255" s="146">
        <v>5.0000000000000001E-3</v>
      </c>
      <c r="Z255" s="146">
        <f t="shared" si="56"/>
        <v>1.5</v>
      </c>
      <c r="AA255" s="146">
        <v>0</v>
      </c>
      <c r="AB255" s="146">
        <f t="shared" si="57"/>
        <v>0</v>
      </c>
      <c r="AC255" s="146">
        <v>7.2000000000000005E-4</v>
      </c>
      <c r="AD255" s="147">
        <f t="shared" si="58"/>
        <v>0.21600000000000003</v>
      </c>
      <c r="AR255" s="18" t="s">
        <v>146</v>
      </c>
      <c r="AT255" s="18" t="s">
        <v>142</v>
      </c>
      <c r="AU255" s="18" t="s">
        <v>97</v>
      </c>
      <c r="AY255" s="18" t="s">
        <v>140</v>
      </c>
      <c r="BE255" s="148">
        <f t="shared" si="59"/>
        <v>0</v>
      </c>
      <c r="BF255" s="148">
        <f t="shared" si="60"/>
        <v>0</v>
      </c>
      <c r="BG255" s="148">
        <f t="shared" si="61"/>
        <v>0</v>
      </c>
      <c r="BH255" s="148">
        <f t="shared" si="62"/>
        <v>0</v>
      </c>
      <c r="BI255" s="148">
        <f t="shared" si="63"/>
        <v>0</v>
      </c>
      <c r="BJ255" s="18" t="s">
        <v>86</v>
      </c>
      <c r="BK255" s="148">
        <f t="shared" si="64"/>
        <v>0</v>
      </c>
      <c r="BL255" s="18" t="s">
        <v>146</v>
      </c>
      <c r="BM255" s="18" t="s">
        <v>571</v>
      </c>
    </row>
    <row r="256" spans="2:65" s="1" customFormat="1" ht="31.5" customHeight="1">
      <c r="B256" s="138"/>
      <c r="C256" s="139" t="s">
        <v>572</v>
      </c>
      <c r="D256" s="139" t="s">
        <v>142</v>
      </c>
      <c r="E256" s="140" t="s">
        <v>573</v>
      </c>
      <c r="F256" s="205" t="s">
        <v>574</v>
      </c>
      <c r="G256" s="205"/>
      <c r="H256" s="205"/>
      <c r="I256" s="205"/>
      <c r="J256" s="141" t="s">
        <v>209</v>
      </c>
      <c r="K256" s="142">
        <v>200</v>
      </c>
      <c r="L256" s="143"/>
      <c r="M256" s="206"/>
      <c r="N256" s="206"/>
      <c r="O256" s="206"/>
      <c r="P256" s="206">
        <f t="shared" si="52"/>
        <v>0</v>
      </c>
      <c r="Q256" s="206"/>
      <c r="R256" s="144"/>
      <c r="T256" s="145" t="s">
        <v>5</v>
      </c>
      <c r="U256" s="41" t="s">
        <v>42</v>
      </c>
      <c r="V256" s="103">
        <f t="shared" si="53"/>
        <v>0</v>
      </c>
      <c r="W256" s="103">
        <f t="shared" si="54"/>
        <v>0</v>
      </c>
      <c r="X256" s="103">
        <f t="shared" si="55"/>
        <v>0</v>
      </c>
      <c r="Y256" s="146">
        <v>1.6E-2</v>
      </c>
      <c r="Z256" s="146">
        <f t="shared" si="56"/>
        <v>3.2</v>
      </c>
      <c r="AA256" s="146">
        <v>0</v>
      </c>
      <c r="AB256" s="146">
        <f t="shared" si="57"/>
        <v>0</v>
      </c>
      <c r="AC256" s="146">
        <v>8.9999999999999998E-4</v>
      </c>
      <c r="AD256" s="147">
        <f t="shared" si="58"/>
        <v>0.18</v>
      </c>
      <c r="AR256" s="18" t="s">
        <v>146</v>
      </c>
      <c r="AT256" s="18" t="s">
        <v>142</v>
      </c>
      <c r="AU256" s="18" t="s">
        <v>97</v>
      </c>
      <c r="AY256" s="18" t="s">
        <v>140</v>
      </c>
      <c r="BE256" s="148">
        <f t="shared" si="59"/>
        <v>0</v>
      </c>
      <c r="BF256" s="148">
        <f t="shared" si="60"/>
        <v>0</v>
      </c>
      <c r="BG256" s="148">
        <f t="shared" si="61"/>
        <v>0</v>
      </c>
      <c r="BH256" s="148">
        <f t="shared" si="62"/>
        <v>0</v>
      </c>
      <c r="BI256" s="148">
        <f t="shared" si="63"/>
        <v>0</v>
      </c>
      <c r="BJ256" s="18" t="s">
        <v>86</v>
      </c>
      <c r="BK256" s="148">
        <f t="shared" si="64"/>
        <v>0</v>
      </c>
      <c r="BL256" s="18" t="s">
        <v>146</v>
      </c>
      <c r="BM256" s="18" t="s">
        <v>575</v>
      </c>
    </row>
    <row r="257" spans="2:65" s="1" customFormat="1" ht="31.5" customHeight="1">
      <c r="B257" s="138"/>
      <c r="C257" s="139" t="s">
        <v>576</v>
      </c>
      <c r="D257" s="139" t="s">
        <v>142</v>
      </c>
      <c r="E257" s="140" t="s">
        <v>577</v>
      </c>
      <c r="F257" s="205" t="s">
        <v>578</v>
      </c>
      <c r="G257" s="205"/>
      <c r="H257" s="205"/>
      <c r="I257" s="205"/>
      <c r="J257" s="141" t="s">
        <v>209</v>
      </c>
      <c r="K257" s="142">
        <v>50</v>
      </c>
      <c r="L257" s="143"/>
      <c r="M257" s="206"/>
      <c r="N257" s="206"/>
      <c r="O257" s="206"/>
      <c r="P257" s="206">
        <f t="shared" si="52"/>
        <v>0</v>
      </c>
      <c r="Q257" s="206"/>
      <c r="R257" s="144"/>
      <c r="T257" s="145" t="s">
        <v>5</v>
      </c>
      <c r="U257" s="41" t="s">
        <v>42</v>
      </c>
      <c r="V257" s="103">
        <f t="shared" si="53"/>
        <v>0</v>
      </c>
      <c r="W257" s="103">
        <f t="shared" si="54"/>
        <v>0</v>
      </c>
      <c r="X257" s="103">
        <f t="shared" si="55"/>
        <v>0</v>
      </c>
      <c r="Y257" s="146">
        <v>0.27800000000000002</v>
      </c>
      <c r="Z257" s="146">
        <f t="shared" si="56"/>
        <v>13.900000000000002</v>
      </c>
      <c r="AA257" s="146">
        <v>5.4000000000000001E-4</v>
      </c>
      <c r="AB257" s="146">
        <f t="shared" si="57"/>
        <v>2.7E-2</v>
      </c>
      <c r="AC257" s="146">
        <v>0</v>
      </c>
      <c r="AD257" s="147">
        <f t="shared" si="58"/>
        <v>0</v>
      </c>
      <c r="AR257" s="18" t="s">
        <v>146</v>
      </c>
      <c r="AT257" s="18" t="s">
        <v>142</v>
      </c>
      <c r="AU257" s="18" t="s">
        <v>97</v>
      </c>
      <c r="AY257" s="18" t="s">
        <v>140</v>
      </c>
      <c r="BE257" s="148">
        <f t="shared" si="59"/>
        <v>0</v>
      </c>
      <c r="BF257" s="148">
        <f t="shared" si="60"/>
        <v>0</v>
      </c>
      <c r="BG257" s="148">
        <f t="shared" si="61"/>
        <v>0</v>
      </c>
      <c r="BH257" s="148">
        <f t="shared" si="62"/>
        <v>0</v>
      </c>
      <c r="BI257" s="148">
        <f t="shared" si="63"/>
        <v>0</v>
      </c>
      <c r="BJ257" s="18" t="s">
        <v>86</v>
      </c>
      <c r="BK257" s="148">
        <f t="shared" si="64"/>
        <v>0</v>
      </c>
      <c r="BL257" s="18" t="s">
        <v>146</v>
      </c>
      <c r="BM257" s="18" t="s">
        <v>579</v>
      </c>
    </row>
    <row r="258" spans="2:65" s="1" customFormat="1" ht="31.5" customHeight="1">
      <c r="B258" s="138"/>
      <c r="C258" s="139" t="s">
        <v>580</v>
      </c>
      <c r="D258" s="139" t="s">
        <v>142</v>
      </c>
      <c r="E258" s="140" t="s">
        <v>581</v>
      </c>
      <c r="F258" s="205" t="s">
        <v>582</v>
      </c>
      <c r="G258" s="205"/>
      <c r="H258" s="205"/>
      <c r="I258" s="205"/>
      <c r="J258" s="141" t="s">
        <v>209</v>
      </c>
      <c r="K258" s="142">
        <v>100</v>
      </c>
      <c r="L258" s="143"/>
      <c r="M258" s="206"/>
      <c r="N258" s="206"/>
      <c r="O258" s="206"/>
      <c r="P258" s="206">
        <f t="shared" si="52"/>
        <v>0</v>
      </c>
      <c r="Q258" s="206"/>
      <c r="R258" s="144"/>
      <c r="T258" s="145" t="s">
        <v>5</v>
      </c>
      <c r="U258" s="41" t="s">
        <v>42</v>
      </c>
      <c r="V258" s="103">
        <f t="shared" si="53"/>
        <v>0</v>
      </c>
      <c r="W258" s="103">
        <f t="shared" si="54"/>
        <v>0</v>
      </c>
      <c r="X258" s="103">
        <f t="shared" si="55"/>
        <v>0</v>
      </c>
      <c r="Y258" s="146">
        <v>2.1000000000000001E-2</v>
      </c>
      <c r="Z258" s="146">
        <f t="shared" si="56"/>
        <v>2.1</v>
      </c>
      <c r="AA258" s="146">
        <v>3.0000000000000001E-5</v>
      </c>
      <c r="AB258" s="146">
        <f t="shared" si="57"/>
        <v>3.0000000000000001E-3</v>
      </c>
      <c r="AC258" s="146">
        <v>7.4700000000000001E-3</v>
      </c>
      <c r="AD258" s="147">
        <f t="shared" si="58"/>
        <v>0.747</v>
      </c>
      <c r="AR258" s="18" t="s">
        <v>146</v>
      </c>
      <c r="AT258" s="18" t="s">
        <v>142</v>
      </c>
      <c r="AU258" s="18" t="s">
        <v>97</v>
      </c>
      <c r="AY258" s="18" t="s">
        <v>140</v>
      </c>
      <c r="BE258" s="148">
        <f t="shared" si="59"/>
        <v>0</v>
      </c>
      <c r="BF258" s="148">
        <f t="shared" si="60"/>
        <v>0</v>
      </c>
      <c r="BG258" s="148">
        <f t="shared" si="61"/>
        <v>0</v>
      </c>
      <c r="BH258" s="148">
        <f t="shared" si="62"/>
        <v>0</v>
      </c>
      <c r="BI258" s="148">
        <f t="shared" si="63"/>
        <v>0</v>
      </c>
      <c r="BJ258" s="18" t="s">
        <v>86</v>
      </c>
      <c r="BK258" s="148">
        <f t="shared" si="64"/>
        <v>0</v>
      </c>
      <c r="BL258" s="18" t="s">
        <v>146</v>
      </c>
      <c r="BM258" s="18" t="s">
        <v>583</v>
      </c>
    </row>
    <row r="259" spans="2:65" s="1" customFormat="1" ht="31.5" customHeight="1">
      <c r="B259" s="138"/>
      <c r="C259" s="139" t="s">
        <v>584</v>
      </c>
      <c r="D259" s="139" t="s">
        <v>142</v>
      </c>
      <c r="E259" s="140" t="s">
        <v>585</v>
      </c>
      <c r="F259" s="205" t="s">
        <v>586</v>
      </c>
      <c r="G259" s="205"/>
      <c r="H259" s="205"/>
      <c r="I259" s="205"/>
      <c r="J259" s="141" t="s">
        <v>209</v>
      </c>
      <c r="K259" s="142">
        <v>100</v>
      </c>
      <c r="L259" s="143"/>
      <c r="M259" s="206"/>
      <c r="N259" s="206"/>
      <c r="O259" s="206"/>
      <c r="P259" s="206">
        <f t="shared" si="52"/>
        <v>0</v>
      </c>
      <c r="Q259" s="206"/>
      <c r="R259" s="144"/>
      <c r="T259" s="145" t="s">
        <v>5</v>
      </c>
      <c r="U259" s="41" t="s">
        <v>42</v>
      </c>
      <c r="V259" s="103">
        <f t="shared" si="53"/>
        <v>0</v>
      </c>
      <c r="W259" s="103">
        <f t="shared" si="54"/>
        <v>0</v>
      </c>
      <c r="X259" s="103">
        <f t="shared" si="55"/>
        <v>0</v>
      </c>
      <c r="Y259" s="146">
        <v>4.1000000000000002E-2</v>
      </c>
      <c r="Z259" s="146">
        <f t="shared" si="56"/>
        <v>4.1000000000000005</v>
      </c>
      <c r="AA259" s="146">
        <v>6.0000000000000002E-5</v>
      </c>
      <c r="AB259" s="146">
        <f t="shared" si="57"/>
        <v>6.0000000000000001E-3</v>
      </c>
      <c r="AC259" s="146">
        <v>1.2800000000000001E-2</v>
      </c>
      <c r="AD259" s="147">
        <f t="shared" si="58"/>
        <v>1.28</v>
      </c>
      <c r="AR259" s="18" t="s">
        <v>146</v>
      </c>
      <c r="AT259" s="18" t="s">
        <v>142</v>
      </c>
      <c r="AU259" s="18" t="s">
        <v>97</v>
      </c>
      <c r="AY259" s="18" t="s">
        <v>140</v>
      </c>
      <c r="BE259" s="148">
        <f t="shared" si="59"/>
        <v>0</v>
      </c>
      <c r="BF259" s="148">
        <f t="shared" si="60"/>
        <v>0</v>
      </c>
      <c r="BG259" s="148">
        <f t="shared" si="61"/>
        <v>0</v>
      </c>
      <c r="BH259" s="148">
        <f t="shared" si="62"/>
        <v>0</v>
      </c>
      <c r="BI259" s="148">
        <f t="shared" si="63"/>
        <v>0</v>
      </c>
      <c r="BJ259" s="18" t="s">
        <v>86</v>
      </c>
      <c r="BK259" s="148">
        <f t="shared" si="64"/>
        <v>0</v>
      </c>
      <c r="BL259" s="18" t="s">
        <v>146</v>
      </c>
      <c r="BM259" s="18" t="s">
        <v>587</v>
      </c>
    </row>
    <row r="260" spans="2:65" s="1" customFormat="1" ht="22.5" customHeight="1">
      <c r="B260" s="138"/>
      <c r="C260" s="139" t="s">
        <v>588</v>
      </c>
      <c r="D260" s="139" t="s">
        <v>142</v>
      </c>
      <c r="E260" s="140" t="s">
        <v>589</v>
      </c>
      <c r="F260" s="205" t="s">
        <v>590</v>
      </c>
      <c r="G260" s="205"/>
      <c r="H260" s="205"/>
      <c r="I260" s="205"/>
      <c r="J260" s="141" t="s">
        <v>209</v>
      </c>
      <c r="K260" s="142">
        <v>60</v>
      </c>
      <c r="L260" s="143"/>
      <c r="M260" s="206"/>
      <c r="N260" s="206"/>
      <c r="O260" s="206"/>
      <c r="P260" s="206">
        <f t="shared" si="52"/>
        <v>0</v>
      </c>
      <c r="Q260" s="206"/>
      <c r="R260" s="144"/>
      <c r="T260" s="145" t="s">
        <v>5</v>
      </c>
      <c r="U260" s="41" t="s">
        <v>42</v>
      </c>
      <c r="V260" s="103">
        <f t="shared" si="53"/>
        <v>0</v>
      </c>
      <c r="W260" s="103">
        <f t="shared" si="54"/>
        <v>0</v>
      </c>
      <c r="X260" s="103">
        <f t="shared" si="55"/>
        <v>0</v>
      </c>
      <c r="Y260" s="146">
        <v>0.39</v>
      </c>
      <c r="Z260" s="146">
        <f t="shared" si="56"/>
        <v>23.400000000000002</v>
      </c>
      <c r="AA260" s="146">
        <v>2.0000000000000002E-5</v>
      </c>
      <c r="AB260" s="146">
        <f t="shared" si="57"/>
        <v>1.2000000000000001E-3</v>
      </c>
      <c r="AC260" s="146">
        <v>0</v>
      </c>
      <c r="AD260" s="147">
        <f t="shared" si="58"/>
        <v>0</v>
      </c>
      <c r="AR260" s="18" t="s">
        <v>146</v>
      </c>
      <c r="AT260" s="18" t="s">
        <v>142</v>
      </c>
      <c r="AU260" s="18" t="s">
        <v>97</v>
      </c>
      <c r="AY260" s="18" t="s">
        <v>140</v>
      </c>
      <c r="BE260" s="148">
        <f t="shared" si="59"/>
        <v>0</v>
      </c>
      <c r="BF260" s="148">
        <f t="shared" si="60"/>
        <v>0</v>
      </c>
      <c r="BG260" s="148">
        <f t="shared" si="61"/>
        <v>0</v>
      </c>
      <c r="BH260" s="148">
        <f t="shared" si="62"/>
        <v>0</v>
      </c>
      <c r="BI260" s="148">
        <f t="shared" si="63"/>
        <v>0</v>
      </c>
      <c r="BJ260" s="18" t="s">
        <v>86</v>
      </c>
      <c r="BK260" s="148">
        <f t="shared" si="64"/>
        <v>0</v>
      </c>
      <c r="BL260" s="18" t="s">
        <v>146</v>
      </c>
      <c r="BM260" s="18" t="s">
        <v>591</v>
      </c>
    </row>
    <row r="261" spans="2:65" s="1" customFormat="1" ht="31.5" customHeight="1">
      <c r="B261" s="138"/>
      <c r="C261" s="139" t="s">
        <v>592</v>
      </c>
      <c r="D261" s="139" t="s">
        <v>142</v>
      </c>
      <c r="E261" s="140" t="s">
        <v>593</v>
      </c>
      <c r="F261" s="205" t="s">
        <v>594</v>
      </c>
      <c r="G261" s="205"/>
      <c r="H261" s="205"/>
      <c r="I261" s="205"/>
      <c r="J261" s="141" t="s">
        <v>145</v>
      </c>
      <c r="K261" s="142">
        <v>30</v>
      </c>
      <c r="L261" s="143"/>
      <c r="M261" s="206"/>
      <c r="N261" s="206"/>
      <c r="O261" s="206"/>
      <c r="P261" s="206">
        <f t="shared" si="52"/>
        <v>0</v>
      </c>
      <c r="Q261" s="206"/>
      <c r="R261" s="144"/>
      <c r="T261" s="145" t="s">
        <v>5</v>
      </c>
      <c r="U261" s="41" t="s">
        <v>42</v>
      </c>
      <c r="V261" s="103">
        <f t="shared" si="53"/>
        <v>0</v>
      </c>
      <c r="W261" s="103">
        <f t="shared" si="54"/>
        <v>0</v>
      </c>
      <c r="X261" s="103">
        <f t="shared" si="55"/>
        <v>0</v>
      </c>
      <c r="Y261" s="146">
        <v>0.40100000000000002</v>
      </c>
      <c r="Z261" s="146">
        <f t="shared" si="56"/>
        <v>12.030000000000001</v>
      </c>
      <c r="AA261" s="146">
        <v>3.5E-4</v>
      </c>
      <c r="AB261" s="146">
        <f t="shared" si="57"/>
        <v>1.0500000000000001E-2</v>
      </c>
      <c r="AC261" s="146">
        <v>0</v>
      </c>
      <c r="AD261" s="147">
        <f t="shared" si="58"/>
        <v>0</v>
      </c>
      <c r="AR261" s="18" t="s">
        <v>146</v>
      </c>
      <c r="AT261" s="18" t="s">
        <v>142</v>
      </c>
      <c r="AU261" s="18" t="s">
        <v>97</v>
      </c>
      <c r="AY261" s="18" t="s">
        <v>140</v>
      </c>
      <c r="BE261" s="148">
        <f t="shared" si="59"/>
        <v>0</v>
      </c>
      <c r="BF261" s="148">
        <f t="shared" si="60"/>
        <v>0</v>
      </c>
      <c r="BG261" s="148">
        <f t="shared" si="61"/>
        <v>0</v>
      </c>
      <c r="BH261" s="148">
        <f t="shared" si="62"/>
        <v>0</v>
      </c>
      <c r="BI261" s="148">
        <f t="shared" si="63"/>
        <v>0</v>
      </c>
      <c r="BJ261" s="18" t="s">
        <v>86</v>
      </c>
      <c r="BK261" s="148">
        <f t="shared" si="64"/>
        <v>0</v>
      </c>
      <c r="BL261" s="18" t="s">
        <v>146</v>
      </c>
      <c r="BM261" s="18" t="s">
        <v>595</v>
      </c>
    </row>
    <row r="262" spans="2:65" s="1" customFormat="1" ht="31.5" customHeight="1">
      <c r="B262" s="138"/>
      <c r="C262" s="139" t="s">
        <v>596</v>
      </c>
      <c r="D262" s="139" t="s">
        <v>142</v>
      </c>
      <c r="E262" s="140" t="s">
        <v>597</v>
      </c>
      <c r="F262" s="205" t="s">
        <v>598</v>
      </c>
      <c r="G262" s="205"/>
      <c r="H262" s="205"/>
      <c r="I262" s="205"/>
      <c r="J262" s="141" t="s">
        <v>145</v>
      </c>
      <c r="K262" s="142">
        <v>10</v>
      </c>
      <c r="L262" s="143"/>
      <c r="M262" s="206"/>
      <c r="N262" s="206"/>
      <c r="O262" s="206"/>
      <c r="P262" s="206">
        <f t="shared" si="52"/>
        <v>0</v>
      </c>
      <c r="Q262" s="206"/>
      <c r="R262" s="144"/>
      <c r="T262" s="145" t="s">
        <v>5</v>
      </c>
      <c r="U262" s="41" t="s">
        <v>42</v>
      </c>
      <c r="V262" s="103">
        <f t="shared" si="53"/>
        <v>0</v>
      </c>
      <c r="W262" s="103">
        <f t="shared" si="54"/>
        <v>0</v>
      </c>
      <c r="X262" s="103">
        <f t="shared" si="55"/>
        <v>0</v>
      </c>
      <c r="Y262" s="146">
        <v>0.46600000000000003</v>
      </c>
      <c r="Z262" s="146">
        <f t="shared" si="56"/>
        <v>4.66</v>
      </c>
      <c r="AA262" s="146">
        <v>5.2999999999999998E-4</v>
      </c>
      <c r="AB262" s="146">
        <f t="shared" si="57"/>
        <v>5.3E-3</v>
      </c>
      <c r="AC262" s="146">
        <v>0</v>
      </c>
      <c r="AD262" s="147">
        <f t="shared" si="58"/>
        <v>0</v>
      </c>
      <c r="AR262" s="18" t="s">
        <v>146</v>
      </c>
      <c r="AT262" s="18" t="s">
        <v>142</v>
      </c>
      <c r="AU262" s="18" t="s">
        <v>97</v>
      </c>
      <c r="AY262" s="18" t="s">
        <v>140</v>
      </c>
      <c r="BE262" s="148">
        <f t="shared" si="59"/>
        <v>0</v>
      </c>
      <c r="BF262" s="148">
        <f t="shared" si="60"/>
        <v>0</v>
      </c>
      <c r="BG262" s="148">
        <f t="shared" si="61"/>
        <v>0</v>
      </c>
      <c r="BH262" s="148">
        <f t="shared" si="62"/>
        <v>0</v>
      </c>
      <c r="BI262" s="148">
        <f t="shared" si="63"/>
        <v>0</v>
      </c>
      <c r="BJ262" s="18" t="s">
        <v>86</v>
      </c>
      <c r="BK262" s="148">
        <f t="shared" si="64"/>
        <v>0</v>
      </c>
      <c r="BL262" s="18" t="s">
        <v>146</v>
      </c>
      <c r="BM262" s="18" t="s">
        <v>599</v>
      </c>
    </row>
    <row r="263" spans="2:65" s="1" customFormat="1" ht="31.5" customHeight="1">
      <c r="B263" s="138"/>
      <c r="C263" s="139" t="s">
        <v>600</v>
      </c>
      <c r="D263" s="139" t="s">
        <v>142</v>
      </c>
      <c r="E263" s="140" t="s">
        <v>601</v>
      </c>
      <c r="F263" s="205" t="s">
        <v>602</v>
      </c>
      <c r="G263" s="205"/>
      <c r="H263" s="205"/>
      <c r="I263" s="205"/>
      <c r="J263" s="141" t="s">
        <v>603</v>
      </c>
      <c r="K263" s="142">
        <v>2</v>
      </c>
      <c r="L263" s="143"/>
      <c r="M263" s="206"/>
      <c r="N263" s="206"/>
      <c r="O263" s="206"/>
      <c r="P263" s="206">
        <f t="shared" si="52"/>
        <v>0</v>
      </c>
      <c r="Q263" s="206"/>
      <c r="R263" s="144"/>
      <c r="T263" s="145" t="s">
        <v>5</v>
      </c>
      <c r="U263" s="41" t="s">
        <v>42</v>
      </c>
      <c r="V263" s="103">
        <f t="shared" si="53"/>
        <v>0</v>
      </c>
      <c r="W263" s="103">
        <f t="shared" si="54"/>
        <v>0</v>
      </c>
      <c r="X263" s="103">
        <f t="shared" si="55"/>
        <v>0</v>
      </c>
      <c r="Y263" s="146">
        <v>0.16500000000000001</v>
      </c>
      <c r="Z263" s="146">
        <f t="shared" si="56"/>
        <v>0.33</v>
      </c>
      <c r="AA263" s="146">
        <v>5.0000000000000002E-5</v>
      </c>
      <c r="AB263" s="146">
        <f t="shared" si="57"/>
        <v>1E-4</v>
      </c>
      <c r="AC263" s="146">
        <v>0</v>
      </c>
      <c r="AD263" s="147">
        <f t="shared" si="58"/>
        <v>0</v>
      </c>
      <c r="AR263" s="18" t="s">
        <v>146</v>
      </c>
      <c r="AT263" s="18" t="s">
        <v>142</v>
      </c>
      <c r="AU263" s="18" t="s">
        <v>97</v>
      </c>
      <c r="AY263" s="18" t="s">
        <v>140</v>
      </c>
      <c r="BE263" s="148">
        <f t="shared" si="59"/>
        <v>0</v>
      </c>
      <c r="BF263" s="148">
        <f t="shared" si="60"/>
        <v>0</v>
      </c>
      <c r="BG263" s="148">
        <f t="shared" si="61"/>
        <v>0</v>
      </c>
      <c r="BH263" s="148">
        <f t="shared" si="62"/>
        <v>0</v>
      </c>
      <c r="BI263" s="148">
        <f t="shared" si="63"/>
        <v>0</v>
      </c>
      <c r="BJ263" s="18" t="s">
        <v>86</v>
      </c>
      <c r="BK263" s="148">
        <f t="shared" si="64"/>
        <v>0</v>
      </c>
      <c r="BL263" s="18" t="s">
        <v>146</v>
      </c>
      <c r="BM263" s="18" t="s">
        <v>604</v>
      </c>
    </row>
    <row r="264" spans="2:65" s="1" customFormat="1" ht="31.5" customHeight="1">
      <c r="B264" s="138"/>
      <c r="C264" s="139" t="s">
        <v>605</v>
      </c>
      <c r="D264" s="139" t="s">
        <v>142</v>
      </c>
      <c r="E264" s="140" t="s">
        <v>606</v>
      </c>
      <c r="F264" s="205" t="s">
        <v>607</v>
      </c>
      <c r="G264" s="205"/>
      <c r="H264" s="205"/>
      <c r="I264" s="205"/>
      <c r="J264" s="141" t="s">
        <v>235</v>
      </c>
      <c r="K264" s="142">
        <v>6.069</v>
      </c>
      <c r="L264" s="143"/>
      <c r="M264" s="206"/>
      <c r="N264" s="206"/>
      <c r="O264" s="206"/>
      <c r="P264" s="206">
        <f t="shared" si="52"/>
        <v>0</v>
      </c>
      <c r="Q264" s="206"/>
      <c r="R264" s="144"/>
      <c r="T264" s="145" t="s">
        <v>5</v>
      </c>
      <c r="U264" s="41" t="s">
        <v>42</v>
      </c>
      <c r="V264" s="103">
        <f t="shared" si="53"/>
        <v>0</v>
      </c>
      <c r="W264" s="103">
        <f t="shared" si="54"/>
        <v>0</v>
      </c>
      <c r="X264" s="103">
        <f t="shared" si="55"/>
        <v>0</v>
      </c>
      <c r="Y264" s="146">
        <v>5.5620000000000003</v>
      </c>
      <c r="Z264" s="146">
        <f t="shared" si="56"/>
        <v>33.755777999999999</v>
      </c>
      <c r="AA264" s="146">
        <v>0</v>
      </c>
      <c r="AB264" s="146">
        <f t="shared" si="57"/>
        <v>0</v>
      </c>
      <c r="AC264" s="146">
        <v>0</v>
      </c>
      <c r="AD264" s="147">
        <f t="shared" si="58"/>
        <v>0</v>
      </c>
      <c r="AR264" s="18" t="s">
        <v>146</v>
      </c>
      <c r="AT264" s="18" t="s">
        <v>142</v>
      </c>
      <c r="AU264" s="18" t="s">
        <v>97</v>
      </c>
      <c r="AY264" s="18" t="s">
        <v>140</v>
      </c>
      <c r="BE264" s="148">
        <f t="shared" si="59"/>
        <v>0</v>
      </c>
      <c r="BF264" s="148">
        <f t="shared" si="60"/>
        <v>0</v>
      </c>
      <c r="BG264" s="148">
        <f t="shared" si="61"/>
        <v>0</v>
      </c>
      <c r="BH264" s="148">
        <f t="shared" si="62"/>
        <v>0</v>
      </c>
      <c r="BI264" s="148">
        <f t="shared" si="63"/>
        <v>0</v>
      </c>
      <c r="BJ264" s="18" t="s">
        <v>86</v>
      </c>
      <c r="BK264" s="148">
        <f t="shared" si="64"/>
        <v>0</v>
      </c>
      <c r="BL264" s="18" t="s">
        <v>146</v>
      </c>
      <c r="BM264" s="18" t="s">
        <v>608</v>
      </c>
    </row>
    <row r="265" spans="2:65" s="1" customFormat="1" ht="31.5" customHeight="1">
      <c r="B265" s="138"/>
      <c r="C265" s="139" t="s">
        <v>609</v>
      </c>
      <c r="D265" s="139" t="s">
        <v>142</v>
      </c>
      <c r="E265" s="140" t="s">
        <v>610</v>
      </c>
      <c r="F265" s="205" t="s">
        <v>611</v>
      </c>
      <c r="G265" s="205"/>
      <c r="H265" s="205"/>
      <c r="I265" s="205"/>
      <c r="J265" s="141" t="s">
        <v>235</v>
      </c>
      <c r="K265" s="142">
        <v>1.7929999999999999</v>
      </c>
      <c r="L265" s="143"/>
      <c r="M265" s="206"/>
      <c r="N265" s="206"/>
      <c r="O265" s="206"/>
      <c r="P265" s="206">
        <f t="shared" si="52"/>
        <v>0</v>
      </c>
      <c r="Q265" s="206"/>
      <c r="R265" s="144"/>
      <c r="T265" s="145" t="s">
        <v>5</v>
      </c>
      <c r="U265" s="41" t="s">
        <v>42</v>
      </c>
      <c r="V265" s="103">
        <f t="shared" si="53"/>
        <v>0</v>
      </c>
      <c r="W265" s="103">
        <f t="shared" si="54"/>
        <v>0</v>
      </c>
      <c r="X265" s="103">
        <f t="shared" si="55"/>
        <v>0</v>
      </c>
      <c r="Y265" s="146">
        <v>3.246</v>
      </c>
      <c r="Z265" s="146">
        <f t="shared" si="56"/>
        <v>5.8200779999999996</v>
      </c>
      <c r="AA265" s="146">
        <v>0</v>
      </c>
      <c r="AB265" s="146">
        <f t="shared" si="57"/>
        <v>0</v>
      </c>
      <c r="AC265" s="146">
        <v>0</v>
      </c>
      <c r="AD265" s="147">
        <f t="shared" si="58"/>
        <v>0</v>
      </c>
      <c r="AR265" s="18" t="s">
        <v>146</v>
      </c>
      <c r="AT265" s="18" t="s">
        <v>142</v>
      </c>
      <c r="AU265" s="18" t="s">
        <v>97</v>
      </c>
      <c r="AY265" s="18" t="s">
        <v>140</v>
      </c>
      <c r="BE265" s="148">
        <f t="shared" si="59"/>
        <v>0</v>
      </c>
      <c r="BF265" s="148">
        <f t="shared" si="60"/>
        <v>0</v>
      </c>
      <c r="BG265" s="148">
        <f t="shared" si="61"/>
        <v>0</v>
      </c>
      <c r="BH265" s="148">
        <f t="shared" si="62"/>
        <v>0</v>
      </c>
      <c r="BI265" s="148">
        <f t="shared" si="63"/>
        <v>0</v>
      </c>
      <c r="BJ265" s="18" t="s">
        <v>86</v>
      </c>
      <c r="BK265" s="148">
        <f t="shared" si="64"/>
        <v>0</v>
      </c>
      <c r="BL265" s="18" t="s">
        <v>146</v>
      </c>
      <c r="BM265" s="18" t="s">
        <v>612</v>
      </c>
    </row>
    <row r="266" spans="2:65" s="1" customFormat="1" ht="31.5" customHeight="1">
      <c r="B266" s="138"/>
      <c r="C266" s="139" t="s">
        <v>613</v>
      </c>
      <c r="D266" s="139" t="s">
        <v>142</v>
      </c>
      <c r="E266" s="140" t="s">
        <v>614</v>
      </c>
      <c r="F266" s="205" t="s">
        <v>615</v>
      </c>
      <c r="G266" s="205"/>
      <c r="H266" s="205"/>
      <c r="I266" s="205"/>
      <c r="J266" s="141" t="s">
        <v>235</v>
      </c>
      <c r="K266" s="142">
        <v>1.7929999999999999</v>
      </c>
      <c r="L266" s="143"/>
      <c r="M266" s="206"/>
      <c r="N266" s="206"/>
      <c r="O266" s="206"/>
      <c r="P266" s="206">
        <f t="shared" si="52"/>
        <v>0</v>
      </c>
      <c r="Q266" s="206"/>
      <c r="R266" s="144"/>
      <c r="T266" s="145" t="s">
        <v>5</v>
      </c>
      <c r="U266" s="41" t="s">
        <v>42</v>
      </c>
      <c r="V266" s="103">
        <f t="shared" si="53"/>
        <v>0</v>
      </c>
      <c r="W266" s="103">
        <f t="shared" si="54"/>
        <v>0</v>
      </c>
      <c r="X266" s="103">
        <f t="shared" si="55"/>
        <v>0</v>
      </c>
      <c r="Y266" s="146">
        <v>1.57</v>
      </c>
      <c r="Z266" s="146">
        <f t="shared" si="56"/>
        <v>2.81501</v>
      </c>
      <c r="AA266" s="146">
        <v>0</v>
      </c>
      <c r="AB266" s="146">
        <f t="shared" si="57"/>
        <v>0</v>
      </c>
      <c r="AC266" s="146">
        <v>0</v>
      </c>
      <c r="AD266" s="147">
        <f t="shared" si="58"/>
        <v>0</v>
      </c>
      <c r="AR266" s="18" t="s">
        <v>146</v>
      </c>
      <c r="AT266" s="18" t="s">
        <v>142</v>
      </c>
      <c r="AU266" s="18" t="s">
        <v>97</v>
      </c>
      <c r="AY266" s="18" t="s">
        <v>140</v>
      </c>
      <c r="BE266" s="148">
        <f t="shared" si="59"/>
        <v>0</v>
      </c>
      <c r="BF266" s="148">
        <f t="shared" si="60"/>
        <v>0</v>
      </c>
      <c r="BG266" s="148">
        <f t="shared" si="61"/>
        <v>0</v>
      </c>
      <c r="BH266" s="148">
        <f t="shared" si="62"/>
        <v>0</v>
      </c>
      <c r="BI266" s="148">
        <f t="shared" si="63"/>
        <v>0</v>
      </c>
      <c r="BJ266" s="18" t="s">
        <v>86</v>
      </c>
      <c r="BK266" s="148">
        <f t="shared" si="64"/>
        <v>0</v>
      </c>
      <c r="BL266" s="18" t="s">
        <v>146</v>
      </c>
      <c r="BM266" s="18" t="s">
        <v>616</v>
      </c>
    </row>
    <row r="267" spans="2:65" s="9" customFormat="1" ht="29.85" customHeight="1">
      <c r="B267" s="126"/>
      <c r="C267" s="127"/>
      <c r="D267" s="137" t="s">
        <v>115</v>
      </c>
      <c r="E267" s="137"/>
      <c r="F267" s="137"/>
      <c r="G267" s="137"/>
      <c r="H267" s="137"/>
      <c r="I267" s="137"/>
      <c r="J267" s="137"/>
      <c r="K267" s="137"/>
      <c r="L267" s="137"/>
      <c r="M267" s="213">
        <f>BK267</f>
        <v>0</v>
      </c>
      <c r="N267" s="214"/>
      <c r="O267" s="214"/>
      <c r="P267" s="214"/>
      <c r="Q267" s="214"/>
      <c r="R267" s="129"/>
      <c r="T267" s="130"/>
      <c r="U267" s="127"/>
      <c r="V267" s="127"/>
      <c r="W267" s="131">
        <f>SUM(W268:W365)</f>
        <v>0</v>
      </c>
      <c r="X267" s="131">
        <f>SUM(X268:X365)</f>
        <v>0</v>
      </c>
      <c r="Y267" s="127"/>
      <c r="Z267" s="132">
        <f>SUM(Z268:Z365)</f>
        <v>405.60119899999995</v>
      </c>
      <c r="AA267" s="127"/>
      <c r="AB267" s="132">
        <f>SUM(AB268:AB365)</f>
        <v>0.85247999999999957</v>
      </c>
      <c r="AC267" s="127"/>
      <c r="AD267" s="133">
        <f>SUM(AD268:AD365)</f>
        <v>6.3929000000000009</v>
      </c>
      <c r="AR267" s="134" t="s">
        <v>97</v>
      </c>
      <c r="AT267" s="135" t="s">
        <v>78</v>
      </c>
      <c r="AU267" s="135" t="s">
        <v>86</v>
      </c>
      <c r="AY267" s="134" t="s">
        <v>140</v>
      </c>
      <c r="BK267" s="136">
        <f>SUM(BK268:BK365)</f>
        <v>0</v>
      </c>
    </row>
    <row r="268" spans="2:65" s="1" customFormat="1" ht="31.5" customHeight="1">
      <c r="B268" s="138"/>
      <c r="C268" s="139" t="s">
        <v>617</v>
      </c>
      <c r="D268" s="139" t="s">
        <v>142</v>
      </c>
      <c r="E268" s="140" t="s">
        <v>618</v>
      </c>
      <c r="F268" s="205" t="s">
        <v>619</v>
      </c>
      <c r="G268" s="205"/>
      <c r="H268" s="205"/>
      <c r="I268" s="205"/>
      <c r="J268" s="141" t="s">
        <v>209</v>
      </c>
      <c r="K268" s="142">
        <v>80</v>
      </c>
      <c r="L268" s="143"/>
      <c r="M268" s="206"/>
      <c r="N268" s="206"/>
      <c r="O268" s="206"/>
      <c r="P268" s="206">
        <f t="shared" ref="P268:P299" si="65">ROUND(V268*K268,2)</f>
        <v>0</v>
      </c>
      <c r="Q268" s="206"/>
      <c r="R268" s="144"/>
      <c r="T268" s="145" t="s">
        <v>5</v>
      </c>
      <c r="U268" s="41" t="s">
        <v>42</v>
      </c>
      <c r="V268" s="103">
        <f t="shared" ref="V268:V299" si="66">L268+M268</f>
        <v>0</v>
      </c>
      <c r="W268" s="103">
        <f t="shared" ref="W268:W299" si="67">ROUND(L268*K268,2)</f>
        <v>0</v>
      </c>
      <c r="X268" s="103">
        <f t="shared" ref="X268:X299" si="68">ROUND(M268*K268,2)</f>
        <v>0</v>
      </c>
      <c r="Y268" s="146">
        <v>0.52</v>
      </c>
      <c r="Z268" s="146">
        <f t="shared" ref="Z268:Z299" si="69">Y268*K268</f>
        <v>41.6</v>
      </c>
      <c r="AA268" s="146">
        <v>2.0000000000000002E-5</v>
      </c>
      <c r="AB268" s="146">
        <f t="shared" ref="AB268:AB299" si="70">AA268*K268</f>
        <v>1.6000000000000001E-3</v>
      </c>
      <c r="AC268" s="146">
        <v>1.4E-2</v>
      </c>
      <c r="AD268" s="147">
        <f t="shared" ref="AD268:AD299" si="71">AC268*K268</f>
        <v>1.1200000000000001</v>
      </c>
      <c r="AR268" s="18" t="s">
        <v>146</v>
      </c>
      <c r="AT268" s="18" t="s">
        <v>142</v>
      </c>
      <c r="AU268" s="18" t="s">
        <v>97</v>
      </c>
      <c r="AY268" s="18" t="s">
        <v>140</v>
      </c>
      <c r="BE268" s="148">
        <f t="shared" ref="BE268:BE299" si="72">IF(U268="základní",P268,0)</f>
        <v>0</v>
      </c>
      <c r="BF268" s="148">
        <f t="shared" ref="BF268:BF299" si="73">IF(U268="snížená",P268,0)</f>
        <v>0</v>
      </c>
      <c r="BG268" s="148">
        <f t="shared" ref="BG268:BG299" si="74">IF(U268="zákl. přenesená",P268,0)</f>
        <v>0</v>
      </c>
      <c r="BH268" s="148">
        <f t="shared" ref="BH268:BH299" si="75">IF(U268="sníž. přenesená",P268,0)</f>
        <v>0</v>
      </c>
      <c r="BI268" s="148">
        <f t="shared" ref="BI268:BI299" si="76">IF(U268="nulová",P268,0)</f>
        <v>0</v>
      </c>
      <c r="BJ268" s="18" t="s">
        <v>86</v>
      </c>
      <c r="BK268" s="148">
        <f t="shared" ref="BK268:BK299" si="77">ROUND(V268*K268,2)</f>
        <v>0</v>
      </c>
      <c r="BL268" s="18" t="s">
        <v>146</v>
      </c>
      <c r="BM268" s="18" t="s">
        <v>620</v>
      </c>
    </row>
    <row r="269" spans="2:65" s="1" customFormat="1" ht="31.5" customHeight="1">
      <c r="B269" s="138"/>
      <c r="C269" s="139" t="s">
        <v>621</v>
      </c>
      <c r="D269" s="139" t="s">
        <v>142</v>
      </c>
      <c r="E269" s="140" t="s">
        <v>622</v>
      </c>
      <c r="F269" s="205" t="s">
        <v>623</v>
      </c>
      <c r="G269" s="205"/>
      <c r="H269" s="205"/>
      <c r="I269" s="205"/>
      <c r="J269" s="141" t="s">
        <v>209</v>
      </c>
      <c r="K269" s="142">
        <v>60</v>
      </c>
      <c r="L269" s="143"/>
      <c r="M269" s="206"/>
      <c r="N269" s="206"/>
      <c r="O269" s="206"/>
      <c r="P269" s="206">
        <f t="shared" si="65"/>
        <v>0</v>
      </c>
      <c r="Q269" s="206"/>
      <c r="R269" s="144"/>
      <c r="T269" s="145" t="s">
        <v>5</v>
      </c>
      <c r="U269" s="41" t="s">
        <v>42</v>
      </c>
      <c r="V269" s="103">
        <f t="shared" si="66"/>
        <v>0</v>
      </c>
      <c r="W269" s="103">
        <f t="shared" si="67"/>
        <v>0</v>
      </c>
      <c r="X269" s="103">
        <f t="shared" si="68"/>
        <v>0</v>
      </c>
      <c r="Y269" s="146">
        <v>0.70699999999999996</v>
      </c>
      <c r="Z269" s="146">
        <f t="shared" si="69"/>
        <v>42.419999999999995</v>
      </c>
      <c r="AA269" s="146">
        <v>2.0000000000000002E-5</v>
      </c>
      <c r="AB269" s="146">
        <f t="shared" si="70"/>
        <v>1.2000000000000001E-3</v>
      </c>
      <c r="AC269" s="146">
        <v>3.9E-2</v>
      </c>
      <c r="AD269" s="147">
        <f t="shared" si="71"/>
        <v>2.34</v>
      </c>
      <c r="AR269" s="18" t="s">
        <v>146</v>
      </c>
      <c r="AT269" s="18" t="s">
        <v>142</v>
      </c>
      <c r="AU269" s="18" t="s">
        <v>97</v>
      </c>
      <c r="AY269" s="18" t="s">
        <v>140</v>
      </c>
      <c r="BE269" s="148">
        <f t="shared" si="72"/>
        <v>0</v>
      </c>
      <c r="BF269" s="148">
        <f t="shared" si="73"/>
        <v>0</v>
      </c>
      <c r="BG269" s="148">
        <f t="shared" si="74"/>
        <v>0</v>
      </c>
      <c r="BH269" s="148">
        <f t="shared" si="75"/>
        <v>0</v>
      </c>
      <c r="BI269" s="148">
        <f t="shared" si="76"/>
        <v>0</v>
      </c>
      <c r="BJ269" s="18" t="s">
        <v>86</v>
      </c>
      <c r="BK269" s="148">
        <f t="shared" si="77"/>
        <v>0</v>
      </c>
      <c r="BL269" s="18" t="s">
        <v>146</v>
      </c>
      <c r="BM269" s="18" t="s">
        <v>624</v>
      </c>
    </row>
    <row r="270" spans="2:65" s="1" customFormat="1" ht="31.5" customHeight="1">
      <c r="B270" s="138"/>
      <c r="C270" s="139" t="s">
        <v>625</v>
      </c>
      <c r="D270" s="139" t="s">
        <v>142</v>
      </c>
      <c r="E270" s="140" t="s">
        <v>626</v>
      </c>
      <c r="F270" s="205" t="s">
        <v>627</v>
      </c>
      <c r="G270" s="205"/>
      <c r="H270" s="205"/>
      <c r="I270" s="205"/>
      <c r="J270" s="141" t="s">
        <v>209</v>
      </c>
      <c r="K270" s="142">
        <v>20</v>
      </c>
      <c r="L270" s="143"/>
      <c r="M270" s="206"/>
      <c r="N270" s="206"/>
      <c r="O270" s="206"/>
      <c r="P270" s="206">
        <f t="shared" si="65"/>
        <v>0</v>
      </c>
      <c r="Q270" s="206"/>
      <c r="R270" s="144"/>
      <c r="T270" s="145" t="s">
        <v>5</v>
      </c>
      <c r="U270" s="41" t="s">
        <v>42</v>
      </c>
      <c r="V270" s="103">
        <f t="shared" si="66"/>
        <v>0</v>
      </c>
      <c r="W270" s="103">
        <f t="shared" si="67"/>
        <v>0</v>
      </c>
      <c r="X270" s="103">
        <f t="shared" si="68"/>
        <v>0</v>
      </c>
      <c r="Y270" s="146">
        <v>1.238</v>
      </c>
      <c r="Z270" s="146">
        <f t="shared" si="69"/>
        <v>24.759999999999998</v>
      </c>
      <c r="AA270" s="146">
        <v>2.0000000000000002E-5</v>
      </c>
      <c r="AB270" s="146">
        <f t="shared" si="70"/>
        <v>4.0000000000000002E-4</v>
      </c>
      <c r="AC270" s="146">
        <v>8.3000000000000004E-2</v>
      </c>
      <c r="AD270" s="147">
        <f t="shared" si="71"/>
        <v>1.6600000000000001</v>
      </c>
      <c r="AR270" s="18" t="s">
        <v>146</v>
      </c>
      <c r="AT270" s="18" t="s">
        <v>142</v>
      </c>
      <c r="AU270" s="18" t="s">
        <v>97</v>
      </c>
      <c r="AY270" s="18" t="s">
        <v>140</v>
      </c>
      <c r="BE270" s="148">
        <f t="shared" si="72"/>
        <v>0</v>
      </c>
      <c r="BF270" s="148">
        <f t="shared" si="73"/>
        <v>0</v>
      </c>
      <c r="BG270" s="148">
        <f t="shared" si="74"/>
        <v>0</v>
      </c>
      <c r="BH270" s="148">
        <f t="shared" si="75"/>
        <v>0</v>
      </c>
      <c r="BI270" s="148">
        <f t="shared" si="76"/>
        <v>0</v>
      </c>
      <c r="BJ270" s="18" t="s">
        <v>86</v>
      </c>
      <c r="BK270" s="148">
        <f t="shared" si="77"/>
        <v>0</v>
      </c>
      <c r="BL270" s="18" t="s">
        <v>146</v>
      </c>
      <c r="BM270" s="18" t="s">
        <v>628</v>
      </c>
    </row>
    <row r="271" spans="2:65" s="1" customFormat="1" ht="31.5" customHeight="1">
      <c r="B271" s="138"/>
      <c r="C271" s="139" t="s">
        <v>629</v>
      </c>
      <c r="D271" s="139" t="s">
        <v>142</v>
      </c>
      <c r="E271" s="140" t="s">
        <v>630</v>
      </c>
      <c r="F271" s="205" t="s">
        <v>631</v>
      </c>
      <c r="G271" s="205"/>
      <c r="H271" s="205"/>
      <c r="I271" s="205"/>
      <c r="J271" s="141" t="s">
        <v>250</v>
      </c>
      <c r="K271" s="142">
        <v>4</v>
      </c>
      <c r="L271" s="143"/>
      <c r="M271" s="206"/>
      <c r="N271" s="206"/>
      <c r="O271" s="206"/>
      <c r="P271" s="206">
        <f t="shared" si="65"/>
        <v>0</v>
      </c>
      <c r="Q271" s="206"/>
      <c r="R271" s="144"/>
      <c r="T271" s="145" t="s">
        <v>5</v>
      </c>
      <c r="U271" s="41" t="s">
        <v>42</v>
      </c>
      <c r="V271" s="103">
        <f t="shared" si="66"/>
        <v>0</v>
      </c>
      <c r="W271" s="103">
        <f t="shared" si="67"/>
        <v>0</v>
      </c>
      <c r="X271" s="103">
        <f t="shared" si="68"/>
        <v>0</v>
      </c>
      <c r="Y271" s="146">
        <v>1.29</v>
      </c>
      <c r="Z271" s="146">
        <f t="shared" si="69"/>
        <v>5.16</v>
      </c>
      <c r="AA271" s="146">
        <v>4.8900000000000002E-3</v>
      </c>
      <c r="AB271" s="146">
        <f t="shared" si="70"/>
        <v>1.9560000000000001E-2</v>
      </c>
      <c r="AC271" s="146">
        <v>0</v>
      </c>
      <c r="AD271" s="147">
        <f t="shared" si="71"/>
        <v>0</v>
      </c>
      <c r="AR271" s="18" t="s">
        <v>146</v>
      </c>
      <c r="AT271" s="18" t="s">
        <v>142</v>
      </c>
      <c r="AU271" s="18" t="s">
        <v>97</v>
      </c>
      <c r="AY271" s="18" t="s">
        <v>140</v>
      </c>
      <c r="BE271" s="148">
        <f t="shared" si="72"/>
        <v>0</v>
      </c>
      <c r="BF271" s="148">
        <f t="shared" si="73"/>
        <v>0</v>
      </c>
      <c r="BG271" s="148">
        <f t="shared" si="74"/>
        <v>0</v>
      </c>
      <c r="BH271" s="148">
        <f t="shared" si="75"/>
        <v>0</v>
      </c>
      <c r="BI271" s="148">
        <f t="shared" si="76"/>
        <v>0</v>
      </c>
      <c r="BJ271" s="18" t="s">
        <v>86</v>
      </c>
      <c r="BK271" s="148">
        <f t="shared" si="77"/>
        <v>0</v>
      </c>
      <c r="BL271" s="18" t="s">
        <v>146</v>
      </c>
      <c r="BM271" s="18" t="s">
        <v>632</v>
      </c>
    </row>
    <row r="272" spans="2:65" s="1" customFormat="1" ht="31.5" customHeight="1">
      <c r="B272" s="138"/>
      <c r="C272" s="149" t="s">
        <v>633</v>
      </c>
      <c r="D272" s="149" t="s">
        <v>169</v>
      </c>
      <c r="E272" s="150" t="s">
        <v>634</v>
      </c>
      <c r="F272" s="219" t="s">
        <v>635</v>
      </c>
      <c r="G272" s="219"/>
      <c r="H272" s="219"/>
      <c r="I272" s="219"/>
      <c r="J272" s="151" t="s">
        <v>209</v>
      </c>
      <c r="K272" s="152">
        <v>3</v>
      </c>
      <c r="L272" s="153"/>
      <c r="M272" s="220"/>
      <c r="N272" s="220"/>
      <c r="O272" s="221"/>
      <c r="P272" s="206">
        <f t="shared" si="65"/>
        <v>0</v>
      </c>
      <c r="Q272" s="206"/>
      <c r="R272" s="144"/>
      <c r="T272" s="145" t="s">
        <v>5</v>
      </c>
      <c r="U272" s="41" t="s">
        <v>42</v>
      </c>
      <c r="V272" s="103">
        <f t="shared" si="66"/>
        <v>0</v>
      </c>
      <c r="W272" s="103">
        <f t="shared" si="67"/>
        <v>0</v>
      </c>
      <c r="X272" s="103">
        <f t="shared" si="68"/>
        <v>0</v>
      </c>
      <c r="Y272" s="146">
        <v>0</v>
      </c>
      <c r="Z272" s="146">
        <f t="shared" si="69"/>
        <v>0</v>
      </c>
      <c r="AA272" s="146">
        <v>3.0999999999999999E-3</v>
      </c>
      <c r="AB272" s="146">
        <f t="shared" si="70"/>
        <v>9.2999999999999992E-3</v>
      </c>
      <c r="AC272" s="146">
        <v>0</v>
      </c>
      <c r="AD272" s="147">
        <f t="shared" si="71"/>
        <v>0</v>
      </c>
      <c r="AR272" s="18" t="s">
        <v>172</v>
      </c>
      <c r="AT272" s="18" t="s">
        <v>169</v>
      </c>
      <c r="AU272" s="18" t="s">
        <v>97</v>
      </c>
      <c r="AY272" s="18" t="s">
        <v>140</v>
      </c>
      <c r="BE272" s="148">
        <f t="shared" si="72"/>
        <v>0</v>
      </c>
      <c r="BF272" s="148">
        <f t="shared" si="73"/>
        <v>0</v>
      </c>
      <c r="BG272" s="148">
        <f t="shared" si="74"/>
        <v>0</v>
      </c>
      <c r="BH272" s="148">
        <f t="shared" si="75"/>
        <v>0</v>
      </c>
      <c r="BI272" s="148">
        <f t="shared" si="76"/>
        <v>0</v>
      </c>
      <c r="BJ272" s="18" t="s">
        <v>86</v>
      </c>
      <c r="BK272" s="148">
        <f t="shared" si="77"/>
        <v>0</v>
      </c>
      <c r="BL272" s="18" t="s">
        <v>146</v>
      </c>
      <c r="BM272" s="18" t="s">
        <v>636</v>
      </c>
    </row>
    <row r="273" spans="2:65" s="1" customFormat="1" ht="22.5" customHeight="1">
      <c r="B273" s="138"/>
      <c r="C273" s="149" t="s">
        <v>637</v>
      </c>
      <c r="D273" s="149" t="s">
        <v>169</v>
      </c>
      <c r="E273" s="150" t="s">
        <v>638</v>
      </c>
      <c r="F273" s="219" t="s">
        <v>639</v>
      </c>
      <c r="G273" s="219"/>
      <c r="H273" s="219"/>
      <c r="I273" s="219"/>
      <c r="J273" s="151" t="s">
        <v>209</v>
      </c>
      <c r="K273" s="152">
        <v>1</v>
      </c>
      <c r="L273" s="153"/>
      <c r="M273" s="220"/>
      <c r="N273" s="220"/>
      <c r="O273" s="221"/>
      <c r="P273" s="206">
        <f t="shared" si="65"/>
        <v>0</v>
      </c>
      <c r="Q273" s="206"/>
      <c r="R273" s="144"/>
      <c r="T273" s="145" t="s">
        <v>5</v>
      </c>
      <c r="U273" s="41" t="s">
        <v>42</v>
      </c>
      <c r="V273" s="103">
        <f t="shared" si="66"/>
        <v>0</v>
      </c>
      <c r="W273" s="103">
        <f t="shared" si="67"/>
        <v>0</v>
      </c>
      <c r="X273" s="103">
        <f t="shared" si="68"/>
        <v>0</v>
      </c>
      <c r="Y273" s="146">
        <v>0</v>
      </c>
      <c r="Z273" s="146">
        <f t="shared" si="69"/>
        <v>0</v>
      </c>
      <c r="AA273" s="146">
        <v>4.8999999999999998E-3</v>
      </c>
      <c r="AB273" s="146">
        <f t="shared" si="70"/>
        <v>4.8999999999999998E-3</v>
      </c>
      <c r="AC273" s="146">
        <v>0</v>
      </c>
      <c r="AD273" s="147">
        <f t="shared" si="71"/>
        <v>0</v>
      </c>
      <c r="AR273" s="18" t="s">
        <v>172</v>
      </c>
      <c r="AT273" s="18" t="s">
        <v>169</v>
      </c>
      <c r="AU273" s="18" t="s">
        <v>97</v>
      </c>
      <c r="AY273" s="18" t="s">
        <v>140</v>
      </c>
      <c r="BE273" s="148">
        <f t="shared" si="72"/>
        <v>0</v>
      </c>
      <c r="BF273" s="148">
        <f t="shared" si="73"/>
        <v>0</v>
      </c>
      <c r="BG273" s="148">
        <f t="shared" si="74"/>
        <v>0</v>
      </c>
      <c r="BH273" s="148">
        <f t="shared" si="75"/>
        <v>0</v>
      </c>
      <c r="BI273" s="148">
        <f t="shared" si="76"/>
        <v>0</v>
      </c>
      <c r="BJ273" s="18" t="s">
        <v>86</v>
      </c>
      <c r="BK273" s="148">
        <f t="shared" si="77"/>
        <v>0</v>
      </c>
      <c r="BL273" s="18" t="s">
        <v>146</v>
      </c>
      <c r="BM273" s="18" t="s">
        <v>640</v>
      </c>
    </row>
    <row r="274" spans="2:65" s="1" customFormat="1" ht="22.5" customHeight="1">
      <c r="B274" s="138"/>
      <c r="C274" s="149" t="s">
        <v>641</v>
      </c>
      <c r="D274" s="149" t="s">
        <v>169</v>
      </c>
      <c r="E274" s="150" t="s">
        <v>642</v>
      </c>
      <c r="F274" s="219" t="s">
        <v>643</v>
      </c>
      <c r="G274" s="219"/>
      <c r="H274" s="219"/>
      <c r="I274" s="219"/>
      <c r="J274" s="151" t="s">
        <v>209</v>
      </c>
      <c r="K274" s="152">
        <v>1</v>
      </c>
      <c r="L274" s="153"/>
      <c r="M274" s="220"/>
      <c r="N274" s="220"/>
      <c r="O274" s="221"/>
      <c r="P274" s="206">
        <f t="shared" si="65"/>
        <v>0</v>
      </c>
      <c r="Q274" s="206"/>
      <c r="R274" s="144"/>
      <c r="T274" s="145" t="s">
        <v>5</v>
      </c>
      <c r="U274" s="41" t="s">
        <v>42</v>
      </c>
      <c r="V274" s="103">
        <f t="shared" si="66"/>
        <v>0</v>
      </c>
      <c r="W274" s="103">
        <f t="shared" si="67"/>
        <v>0</v>
      </c>
      <c r="X274" s="103">
        <f t="shared" si="68"/>
        <v>0</v>
      </c>
      <c r="Y274" s="146">
        <v>0</v>
      </c>
      <c r="Z274" s="146">
        <f t="shared" si="69"/>
        <v>0</v>
      </c>
      <c r="AA274" s="146">
        <v>4.8999999999999998E-3</v>
      </c>
      <c r="AB274" s="146">
        <f t="shared" si="70"/>
        <v>4.8999999999999998E-3</v>
      </c>
      <c r="AC274" s="146">
        <v>0</v>
      </c>
      <c r="AD274" s="147">
        <f t="shared" si="71"/>
        <v>0</v>
      </c>
      <c r="AR274" s="18" t="s">
        <v>172</v>
      </c>
      <c r="AT274" s="18" t="s">
        <v>169</v>
      </c>
      <c r="AU274" s="18" t="s">
        <v>97</v>
      </c>
      <c r="AY274" s="18" t="s">
        <v>140</v>
      </c>
      <c r="BE274" s="148">
        <f t="shared" si="72"/>
        <v>0</v>
      </c>
      <c r="BF274" s="148">
        <f t="shared" si="73"/>
        <v>0</v>
      </c>
      <c r="BG274" s="148">
        <f t="shared" si="74"/>
        <v>0</v>
      </c>
      <c r="BH274" s="148">
        <f t="shared" si="75"/>
        <v>0</v>
      </c>
      <c r="BI274" s="148">
        <f t="shared" si="76"/>
        <v>0</v>
      </c>
      <c r="BJ274" s="18" t="s">
        <v>86</v>
      </c>
      <c r="BK274" s="148">
        <f t="shared" si="77"/>
        <v>0</v>
      </c>
      <c r="BL274" s="18" t="s">
        <v>146</v>
      </c>
      <c r="BM274" s="18" t="s">
        <v>644</v>
      </c>
    </row>
    <row r="275" spans="2:65" s="1" customFormat="1" ht="31.5" customHeight="1">
      <c r="B275" s="138"/>
      <c r="C275" s="139" t="s">
        <v>645</v>
      </c>
      <c r="D275" s="139" t="s">
        <v>142</v>
      </c>
      <c r="E275" s="140" t="s">
        <v>646</v>
      </c>
      <c r="F275" s="205" t="s">
        <v>647</v>
      </c>
      <c r="G275" s="205"/>
      <c r="H275" s="205"/>
      <c r="I275" s="205"/>
      <c r="J275" s="141" t="s">
        <v>250</v>
      </c>
      <c r="K275" s="142">
        <v>4</v>
      </c>
      <c r="L275" s="143"/>
      <c r="M275" s="206"/>
      <c r="N275" s="206"/>
      <c r="O275" s="206"/>
      <c r="P275" s="206">
        <f t="shared" si="65"/>
        <v>0</v>
      </c>
      <c r="Q275" s="206"/>
      <c r="R275" s="144"/>
      <c r="T275" s="145" t="s">
        <v>5</v>
      </c>
      <c r="U275" s="41" t="s">
        <v>42</v>
      </c>
      <c r="V275" s="103">
        <f t="shared" si="66"/>
        <v>0</v>
      </c>
      <c r="W275" s="103">
        <f t="shared" si="67"/>
        <v>0</v>
      </c>
      <c r="X275" s="103">
        <f t="shared" si="68"/>
        <v>0</v>
      </c>
      <c r="Y275" s="146">
        <v>1.5389999999999999</v>
      </c>
      <c r="Z275" s="146">
        <f t="shared" si="69"/>
        <v>6.1559999999999997</v>
      </c>
      <c r="AA275" s="146">
        <v>7.7799999999999996E-3</v>
      </c>
      <c r="AB275" s="146">
        <f t="shared" si="70"/>
        <v>3.1119999999999998E-2</v>
      </c>
      <c r="AC275" s="146">
        <v>0</v>
      </c>
      <c r="AD275" s="147">
        <f t="shared" si="71"/>
        <v>0</v>
      </c>
      <c r="AR275" s="18" t="s">
        <v>146</v>
      </c>
      <c r="AT275" s="18" t="s">
        <v>142</v>
      </c>
      <c r="AU275" s="18" t="s">
        <v>97</v>
      </c>
      <c r="AY275" s="18" t="s">
        <v>140</v>
      </c>
      <c r="BE275" s="148">
        <f t="shared" si="72"/>
        <v>0</v>
      </c>
      <c r="BF275" s="148">
        <f t="shared" si="73"/>
        <v>0</v>
      </c>
      <c r="BG275" s="148">
        <f t="shared" si="74"/>
        <v>0</v>
      </c>
      <c r="BH275" s="148">
        <f t="shared" si="75"/>
        <v>0</v>
      </c>
      <c r="BI275" s="148">
        <f t="shared" si="76"/>
        <v>0</v>
      </c>
      <c r="BJ275" s="18" t="s">
        <v>86</v>
      </c>
      <c r="BK275" s="148">
        <f t="shared" si="77"/>
        <v>0</v>
      </c>
      <c r="BL275" s="18" t="s">
        <v>146</v>
      </c>
      <c r="BM275" s="18" t="s">
        <v>648</v>
      </c>
    </row>
    <row r="276" spans="2:65" s="1" customFormat="1" ht="31.5" customHeight="1">
      <c r="B276" s="138"/>
      <c r="C276" s="149" t="s">
        <v>649</v>
      </c>
      <c r="D276" s="149" t="s">
        <v>169</v>
      </c>
      <c r="E276" s="150" t="s">
        <v>650</v>
      </c>
      <c r="F276" s="219" t="s">
        <v>651</v>
      </c>
      <c r="G276" s="219"/>
      <c r="H276" s="219"/>
      <c r="I276" s="219"/>
      <c r="J276" s="151" t="s">
        <v>209</v>
      </c>
      <c r="K276" s="152">
        <v>3</v>
      </c>
      <c r="L276" s="153"/>
      <c r="M276" s="220"/>
      <c r="N276" s="220"/>
      <c r="O276" s="221"/>
      <c r="P276" s="206">
        <f t="shared" si="65"/>
        <v>0</v>
      </c>
      <c r="Q276" s="206"/>
      <c r="R276" s="144"/>
      <c r="T276" s="145" t="s">
        <v>5</v>
      </c>
      <c r="U276" s="41" t="s">
        <v>42</v>
      </c>
      <c r="V276" s="103">
        <f t="shared" si="66"/>
        <v>0</v>
      </c>
      <c r="W276" s="103">
        <f t="shared" si="67"/>
        <v>0</v>
      </c>
      <c r="X276" s="103">
        <f t="shared" si="68"/>
        <v>0</v>
      </c>
      <c r="Y276" s="146">
        <v>0</v>
      </c>
      <c r="Z276" s="146">
        <f t="shared" si="69"/>
        <v>0</v>
      </c>
      <c r="AA276" s="146">
        <v>3.8500000000000001E-3</v>
      </c>
      <c r="AB276" s="146">
        <f t="shared" si="70"/>
        <v>1.1550000000000001E-2</v>
      </c>
      <c r="AC276" s="146">
        <v>0</v>
      </c>
      <c r="AD276" s="147">
        <f t="shared" si="71"/>
        <v>0</v>
      </c>
      <c r="AR276" s="18" t="s">
        <v>172</v>
      </c>
      <c r="AT276" s="18" t="s">
        <v>169</v>
      </c>
      <c r="AU276" s="18" t="s">
        <v>97</v>
      </c>
      <c r="AY276" s="18" t="s">
        <v>140</v>
      </c>
      <c r="BE276" s="148">
        <f t="shared" si="72"/>
        <v>0</v>
      </c>
      <c r="BF276" s="148">
        <f t="shared" si="73"/>
        <v>0</v>
      </c>
      <c r="BG276" s="148">
        <f t="shared" si="74"/>
        <v>0</v>
      </c>
      <c r="BH276" s="148">
        <f t="shared" si="75"/>
        <v>0</v>
      </c>
      <c r="BI276" s="148">
        <f t="shared" si="76"/>
        <v>0</v>
      </c>
      <c r="BJ276" s="18" t="s">
        <v>86</v>
      </c>
      <c r="BK276" s="148">
        <f t="shared" si="77"/>
        <v>0</v>
      </c>
      <c r="BL276" s="18" t="s">
        <v>146</v>
      </c>
      <c r="BM276" s="18" t="s">
        <v>652</v>
      </c>
    </row>
    <row r="277" spans="2:65" s="1" customFormat="1" ht="22.5" customHeight="1">
      <c r="B277" s="138"/>
      <c r="C277" s="149" t="s">
        <v>653</v>
      </c>
      <c r="D277" s="149" t="s">
        <v>169</v>
      </c>
      <c r="E277" s="150" t="s">
        <v>654</v>
      </c>
      <c r="F277" s="219" t="s">
        <v>655</v>
      </c>
      <c r="G277" s="219"/>
      <c r="H277" s="219"/>
      <c r="I277" s="219"/>
      <c r="J277" s="151" t="s">
        <v>209</v>
      </c>
      <c r="K277" s="152">
        <v>1</v>
      </c>
      <c r="L277" s="153"/>
      <c r="M277" s="220"/>
      <c r="N277" s="220"/>
      <c r="O277" s="221"/>
      <c r="P277" s="206">
        <f t="shared" si="65"/>
        <v>0</v>
      </c>
      <c r="Q277" s="206"/>
      <c r="R277" s="144"/>
      <c r="T277" s="145" t="s">
        <v>5</v>
      </c>
      <c r="U277" s="41" t="s">
        <v>42</v>
      </c>
      <c r="V277" s="103">
        <f t="shared" si="66"/>
        <v>0</v>
      </c>
      <c r="W277" s="103">
        <f t="shared" si="67"/>
        <v>0</v>
      </c>
      <c r="X277" s="103">
        <f t="shared" si="68"/>
        <v>0</v>
      </c>
      <c r="Y277" s="146">
        <v>0</v>
      </c>
      <c r="Z277" s="146">
        <f t="shared" si="69"/>
        <v>0</v>
      </c>
      <c r="AA277" s="146">
        <v>2.8E-3</v>
      </c>
      <c r="AB277" s="146">
        <f t="shared" si="70"/>
        <v>2.8E-3</v>
      </c>
      <c r="AC277" s="146">
        <v>0</v>
      </c>
      <c r="AD277" s="147">
        <f t="shared" si="71"/>
        <v>0</v>
      </c>
      <c r="AR277" s="18" t="s">
        <v>172</v>
      </c>
      <c r="AT277" s="18" t="s">
        <v>169</v>
      </c>
      <c r="AU277" s="18" t="s">
        <v>97</v>
      </c>
      <c r="AY277" s="18" t="s">
        <v>140</v>
      </c>
      <c r="BE277" s="148">
        <f t="shared" si="72"/>
        <v>0</v>
      </c>
      <c r="BF277" s="148">
        <f t="shared" si="73"/>
        <v>0</v>
      </c>
      <c r="BG277" s="148">
        <f t="shared" si="74"/>
        <v>0</v>
      </c>
      <c r="BH277" s="148">
        <f t="shared" si="75"/>
        <v>0</v>
      </c>
      <c r="BI277" s="148">
        <f t="shared" si="76"/>
        <v>0</v>
      </c>
      <c r="BJ277" s="18" t="s">
        <v>86</v>
      </c>
      <c r="BK277" s="148">
        <f t="shared" si="77"/>
        <v>0</v>
      </c>
      <c r="BL277" s="18" t="s">
        <v>146</v>
      </c>
      <c r="BM277" s="18" t="s">
        <v>656</v>
      </c>
    </row>
    <row r="278" spans="2:65" s="1" customFormat="1" ht="22.5" customHeight="1">
      <c r="B278" s="138"/>
      <c r="C278" s="149" t="s">
        <v>657</v>
      </c>
      <c r="D278" s="149" t="s">
        <v>169</v>
      </c>
      <c r="E278" s="150" t="s">
        <v>658</v>
      </c>
      <c r="F278" s="219" t="s">
        <v>659</v>
      </c>
      <c r="G278" s="219"/>
      <c r="H278" s="219"/>
      <c r="I278" s="219"/>
      <c r="J278" s="151" t="s">
        <v>209</v>
      </c>
      <c r="K278" s="152">
        <v>1</v>
      </c>
      <c r="L278" s="153"/>
      <c r="M278" s="220"/>
      <c r="N278" s="220"/>
      <c r="O278" s="221"/>
      <c r="P278" s="206">
        <f t="shared" si="65"/>
        <v>0</v>
      </c>
      <c r="Q278" s="206"/>
      <c r="R278" s="144"/>
      <c r="T278" s="145" t="s">
        <v>5</v>
      </c>
      <c r="U278" s="41" t="s">
        <v>42</v>
      </c>
      <c r="V278" s="103">
        <f t="shared" si="66"/>
        <v>0</v>
      </c>
      <c r="W278" s="103">
        <f t="shared" si="67"/>
        <v>0</v>
      </c>
      <c r="X278" s="103">
        <f t="shared" si="68"/>
        <v>0</v>
      </c>
      <c r="Y278" s="146">
        <v>0</v>
      </c>
      <c r="Z278" s="146">
        <f t="shared" si="69"/>
        <v>0</v>
      </c>
      <c r="AA278" s="146">
        <v>2.8E-3</v>
      </c>
      <c r="AB278" s="146">
        <f t="shared" si="70"/>
        <v>2.8E-3</v>
      </c>
      <c r="AC278" s="146">
        <v>0</v>
      </c>
      <c r="AD278" s="147">
        <f t="shared" si="71"/>
        <v>0</v>
      </c>
      <c r="AR278" s="18" t="s">
        <v>172</v>
      </c>
      <c r="AT278" s="18" t="s">
        <v>169</v>
      </c>
      <c r="AU278" s="18" t="s">
        <v>97</v>
      </c>
      <c r="AY278" s="18" t="s">
        <v>140</v>
      </c>
      <c r="BE278" s="148">
        <f t="shared" si="72"/>
        <v>0</v>
      </c>
      <c r="BF278" s="148">
        <f t="shared" si="73"/>
        <v>0</v>
      </c>
      <c r="BG278" s="148">
        <f t="shared" si="74"/>
        <v>0</v>
      </c>
      <c r="BH278" s="148">
        <f t="shared" si="75"/>
        <v>0</v>
      </c>
      <c r="BI278" s="148">
        <f t="shared" si="76"/>
        <v>0</v>
      </c>
      <c r="BJ278" s="18" t="s">
        <v>86</v>
      </c>
      <c r="BK278" s="148">
        <f t="shared" si="77"/>
        <v>0</v>
      </c>
      <c r="BL278" s="18" t="s">
        <v>146</v>
      </c>
      <c r="BM278" s="18" t="s">
        <v>660</v>
      </c>
    </row>
    <row r="279" spans="2:65" s="1" customFormat="1" ht="22.5" customHeight="1">
      <c r="B279" s="138"/>
      <c r="C279" s="149" t="s">
        <v>661</v>
      </c>
      <c r="D279" s="149" t="s">
        <v>169</v>
      </c>
      <c r="E279" s="150" t="s">
        <v>662</v>
      </c>
      <c r="F279" s="219" t="s">
        <v>663</v>
      </c>
      <c r="G279" s="219"/>
      <c r="H279" s="219"/>
      <c r="I279" s="219"/>
      <c r="J279" s="151" t="s">
        <v>209</v>
      </c>
      <c r="K279" s="152">
        <v>1</v>
      </c>
      <c r="L279" s="153"/>
      <c r="M279" s="220"/>
      <c r="N279" s="220"/>
      <c r="O279" s="221"/>
      <c r="P279" s="206">
        <f t="shared" si="65"/>
        <v>0</v>
      </c>
      <c r="Q279" s="206"/>
      <c r="R279" s="144"/>
      <c r="T279" s="145" t="s">
        <v>5</v>
      </c>
      <c r="U279" s="41" t="s">
        <v>42</v>
      </c>
      <c r="V279" s="103">
        <f t="shared" si="66"/>
        <v>0</v>
      </c>
      <c r="W279" s="103">
        <f t="shared" si="67"/>
        <v>0</v>
      </c>
      <c r="X279" s="103">
        <f t="shared" si="68"/>
        <v>0</v>
      </c>
      <c r="Y279" s="146">
        <v>0</v>
      </c>
      <c r="Z279" s="146">
        <f t="shared" si="69"/>
        <v>0</v>
      </c>
      <c r="AA279" s="146">
        <v>2.8E-3</v>
      </c>
      <c r="AB279" s="146">
        <f t="shared" si="70"/>
        <v>2.8E-3</v>
      </c>
      <c r="AC279" s="146">
        <v>0</v>
      </c>
      <c r="AD279" s="147">
        <f t="shared" si="71"/>
        <v>0</v>
      </c>
      <c r="AR279" s="18" t="s">
        <v>172</v>
      </c>
      <c r="AT279" s="18" t="s">
        <v>169</v>
      </c>
      <c r="AU279" s="18" t="s">
        <v>97</v>
      </c>
      <c r="AY279" s="18" t="s">
        <v>140</v>
      </c>
      <c r="BE279" s="148">
        <f t="shared" si="72"/>
        <v>0</v>
      </c>
      <c r="BF279" s="148">
        <f t="shared" si="73"/>
        <v>0</v>
      </c>
      <c r="BG279" s="148">
        <f t="shared" si="74"/>
        <v>0</v>
      </c>
      <c r="BH279" s="148">
        <f t="shared" si="75"/>
        <v>0</v>
      </c>
      <c r="BI279" s="148">
        <f t="shared" si="76"/>
        <v>0</v>
      </c>
      <c r="BJ279" s="18" t="s">
        <v>86</v>
      </c>
      <c r="BK279" s="148">
        <f t="shared" si="77"/>
        <v>0</v>
      </c>
      <c r="BL279" s="18" t="s">
        <v>146</v>
      </c>
      <c r="BM279" s="18" t="s">
        <v>664</v>
      </c>
    </row>
    <row r="280" spans="2:65" s="1" customFormat="1" ht="31.5" customHeight="1">
      <c r="B280" s="138"/>
      <c r="C280" s="139" t="s">
        <v>665</v>
      </c>
      <c r="D280" s="139" t="s">
        <v>142</v>
      </c>
      <c r="E280" s="140" t="s">
        <v>666</v>
      </c>
      <c r="F280" s="205" t="s">
        <v>667</v>
      </c>
      <c r="G280" s="205"/>
      <c r="H280" s="205"/>
      <c r="I280" s="205"/>
      <c r="J280" s="141" t="s">
        <v>250</v>
      </c>
      <c r="K280" s="142">
        <v>4</v>
      </c>
      <c r="L280" s="143"/>
      <c r="M280" s="206"/>
      <c r="N280" s="206"/>
      <c r="O280" s="206"/>
      <c r="P280" s="206">
        <f t="shared" si="65"/>
        <v>0</v>
      </c>
      <c r="Q280" s="206"/>
      <c r="R280" s="144"/>
      <c r="T280" s="145" t="s">
        <v>5</v>
      </c>
      <c r="U280" s="41" t="s">
        <v>42</v>
      </c>
      <c r="V280" s="103">
        <f t="shared" si="66"/>
        <v>0</v>
      </c>
      <c r="W280" s="103">
        <f t="shared" si="67"/>
        <v>0</v>
      </c>
      <c r="X280" s="103">
        <f t="shared" si="68"/>
        <v>0</v>
      </c>
      <c r="Y280" s="146">
        <v>2.4649999999999999</v>
      </c>
      <c r="Z280" s="146">
        <f t="shared" si="69"/>
        <v>9.86</v>
      </c>
      <c r="AA280" s="146">
        <v>7.45E-3</v>
      </c>
      <c r="AB280" s="146">
        <f t="shared" si="70"/>
        <v>2.98E-2</v>
      </c>
      <c r="AC280" s="146">
        <v>0</v>
      </c>
      <c r="AD280" s="147">
        <f t="shared" si="71"/>
        <v>0</v>
      </c>
      <c r="AR280" s="18" t="s">
        <v>146</v>
      </c>
      <c r="AT280" s="18" t="s">
        <v>142</v>
      </c>
      <c r="AU280" s="18" t="s">
        <v>97</v>
      </c>
      <c r="AY280" s="18" t="s">
        <v>140</v>
      </c>
      <c r="BE280" s="148">
        <f t="shared" si="72"/>
        <v>0</v>
      </c>
      <c r="BF280" s="148">
        <f t="shared" si="73"/>
        <v>0</v>
      </c>
      <c r="BG280" s="148">
        <f t="shared" si="74"/>
        <v>0</v>
      </c>
      <c r="BH280" s="148">
        <f t="shared" si="75"/>
        <v>0</v>
      </c>
      <c r="BI280" s="148">
        <f t="shared" si="76"/>
        <v>0</v>
      </c>
      <c r="BJ280" s="18" t="s">
        <v>86</v>
      </c>
      <c r="BK280" s="148">
        <f t="shared" si="77"/>
        <v>0</v>
      </c>
      <c r="BL280" s="18" t="s">
        <v>146</v>
      </c>
      <c r="BM280" s="18" t="s">
        <v>668</v>
      </c>
    </row>
    <row r="281" spans="2:65" s="1" customFormat="1" ht="31.5" customHeight="1">
      <c r="B281" s="138"/>
      <c r="C281" s="149" t="s">
        <v>669</v>
      </c>
      <c r="D281" s="149" t="s">
        <v>169</v>
      </c>
      <c r="E281" s="150" t="s">
        <v>670</v>
      </c>
      <c r="F281" s="219" t="s">
        <v>671</v>
      </c>
      <c r="G281" s="219"/>
      <c r="H281" s="219"/>
      <c r="I281" s="219"/>
      <c r="J281" s="151" t="s">
        <v>209</v>
      </c>
      <c r="K281" s="152">
        <v>2</v>
      </c>
      <c r="L281" s="153"/>
      <c r="M281" s="220"/>
      <c r="N281" s="220"/>
      <c r="O281" s="221"/>
      <c r="P281" s="206">
        <f t="shared" si="65"/>
        <v>0</v>
      </c>
      <c r="Q281" s="206"/>
      <c r="R281" s="144"/>
      <c r="T281" s="145" t="s">
        <v>5</v>
      </c>
      <c r="U281" s="41" t="s">
        <v>42</v>
      </c>
      <c r="V281" s="103">
        <f t="shared" si="66"/>
        <v>0</v>
      </c>
      <c r="W281" s="103">
        <f t="shared" si="67"/>
        <v>0</v>
      </c>
      <c r="X281" s="103">
        <f t="shared" si="68"/>
        <v>0</v>
      </c>
      <c r="Y281" s="146">
        <v>0</v>
      </c>
      <c r="Z281" s="146">
        <f t="shared" si="69"/>
        <v>0</v>
      </c>
      <c r="AA281" s="146">
        <v>4.7499999999999999E-3</v>
      </c>
      <c r="AB281" s="146">
        <f t="shared" si="70"/>
        <v>9.4999999999999998E-3</v>
      </c>
      <c r="AC281" s="146">
        <v>0</v>
      </c>
      <c r="AD281" s="147">
        <f t="shared" si="71"/>
        <v>0</v>
      </c>
      <c r="AR281" s="18" t="s">
        <v>172</v>
      </c>
      <c r="AT281" s="18" t="s">
        <v>169</v>
      </c>
      <c r="AU281" s="18" t="s">
        <v>97</v>
      </c>
      <c r="AY281" s="18" t="s">
        <v>140</v>
      </c>
      <c r="BE281" s="148">
        <f t="shared" si="72"/>
        <v>0</v>
      </c>
      <c r="BF281" s="148">
        <f t="shared" si="73"/>
        <v>0</v>
      </c>
      <c r="BG281" s="148">
        <f t="shared" si="74"/>
        <v>0</v>
      </c>
      <c r="BH281" s="148">
        <f t="shared" si="75"/>
        <v>0</v>
      </c>
      <c r="BI281" s="148">
        <f t="shared" si="76"/>
        <v>0</v>
      </c>
      <c r="BJ281" s="18" t="s">
        <v>86</v>
      </c>
      <c r="BK281" s="148">
        <f t="shared" si="77"/>
        <v>0</v>
      </c>
      <c r="BL281" s="18" t="s">
        <v>146</v>
      </c>
      <c r="BM281" s="18" t="s">
        <v>672</v>
      </c>
    </row>
    <row r="282" spans="2:65" s="1" customFormat="1" ht="22.5" customHeight="1">
      <c r="B282" s="138"/>
      <c r="C282" s="149" t="s">
        <v>673</v>
      </c>
      <c r="D282" s="149" t="s">
        <v>169</v>
      </c>
      <c r="E282" s="150" t="s">
        <v>674</v>
      </c>
      <c r="F282" s="219" t="s">
        <v>675</v>
      </c>
      <c r="G282" s="219"/>
      <c r="H282" s="219"/>
      <c r="I282" s="219"/>
      <c r="J282" s="151" t="s">
        <v>209</v>
      </c>
      <c r="K282" s="152">
        <v>1</v>
      </c>
      <c r="L282" s="153"/>
      <c r="M282" s="220"/>
      <c r="N282" s="220"/>
      <c r="O282" s="221"/>
      <c r="P282" s="206">
        <f t="shared" si="65"/>
        <v>0</v>
      </c>
      <c r="Q282" s="206"/>
      <c r="R282" s="144"/>
      <c r="T282" s="145" t="s">
        <v>5</v>
      </c>
      <c r="U282" s="41" t="s">
        <v>42</v>
      </c>
      <c r="V282" s="103">
        <f t="shared" si="66"/>
        <v>0</v>
      </c>
      <c r="W282" s="103">
        <f t="shared" si="67"/>
        <v>0</v>
      </c>
      <c r="X282" s="103">
        <f t="shared" si="68"/>
        <v>0</v>
      </c>
      <c r="Y282" s="146">
        <v>0</v>
      </c>
      <c r="Z282" s="146">
        <f t="shared" si="69"/>
        <v>0</v>
      </c>
      <c r="AA282" s="146">
        <v>7.1999999999999998E-3</v>
      </c>
      <c r="AB282" s="146">
        <f t="shared" si="70"/>
        <v>7.1999999999999998E-3</v>
      </c>
      <c r="AC282" s="146">
        <v>0</v>
      </c>
      <c r="AD282" s="147">
        <f t="shared" si="71"/>
        <v>0</v>
      </c>
      <c r="AR282" s="18" t="s">
        <v>172</v>
      </c>
      <c r="AT282" s="18" t="s">
        <v>169</v>
      </c>
      <c r="AU282" s="18" t="s">
        <v>97</v>
      </c>
      <c r="AY282" s="18" t="s">
        <v>140</v>
      </c>
      <c r="BE282" s="148">
        <f t="shared" si="72"/>
        <v>0</v>
      </c>
      <c r="BF282" s="148">
        <f t="shared" si="73"/>
        <v>0</v>
      </c>
      <c r="BG282" s="148">
        <f t="shared" si="74"/>
        <v>0</v>
      </c>
      <c r="BH282" s="148">
        <f t="shared" si="75"/>
        <v>0</v>
      </c>
      <c r="BI282" s="148">
        <f t="shared" si="76"/>
        <v>0</v>
      </c>
      <c r="BJ282" s="18" t="s">
        <v>86</v>
      </c>
      <c r="BK282" s="148">
        <f t="shared" si="77"/>
        <v>0</v>
      </c>
      <c r="BL282" s="18" t="s">
        <v>146</v>
      </c>
      <c r="BM282" s="18" t="s">
        <v>676</v>
      </c>
    </row>
    <row r="283" spans="2:65" s="1" customFormat="1" ht="22.5" customHeight="1">
      <c r="B283" s="138"/>
      <c r="C283" s="149" t="s">
        <v>677</v>
      </c>
      <c r="D283" s="149" t="s">
        <v>169</v>
      </c>
      <c r="E283" s="150" t="s">
        <v>678</v>
      </c>
      <c r="F283" s="219" t="s">
        <v>679</v>
      </c>
      <c r="G283" s="219"/>
      <c r="H283" s="219"/>
      <c r="I283" s="219"/>
      <c r="J283" s="151" t="s">
        <v>209</v>
      </c>
      <c r="K283" s="152">
        <v>1</v>
      </c>
      <c r="L283" s="153"/>
      <c r="M283" s="220"/>
      <c r="N283" s="220"/>
      <c r="O283" s="221"/>
      <c r="P283" s="206">
        <f t="shared" si="65"/>
        <v>0</v>
      </c>
      <c r="Q283" s="206"/>
      <c r="R283" s="144"/>
      <c r="T283" s="145" t="s">
        <v>5</v>
      </c>
      <c r="U283" s="41" t="s">
        <v>42</v>
      </c>
      <c r="V283" s="103">
        <f t="shared" si="66"/>
        <v>0</v>
      </c>
      <c r="W283" s="103">
        <f t="shared" si="67"/>
        <v>0</v>
      </c>
      <c r="X283" s="103">
        <f t="shared" si="68"/>
        <v>0</v>
      </c>
      <c r="Y283" s="146">
        <v>0</v>
      </c>
      <c r="Z283" s="146">
        <f t="shared" si="69"/>
        <v>0</v>
      </c>
      <c r="AA283" s="146">
        <v>4.8999999999999998E-3</v>
      </c>
      <c r="AB283" s="146">
        <f t="shared" si="70"/>
        <v>4.8999999999999998E-3</v>
      </c>
      <c r="AC283" s="146">
        <v>0</v>
      </c>
      <c r="AD283" s="147">
        <f t="shared" si="71"/>
        <v>0</v>
      </c>
      <c r="AR283" s="18" t="s">
        <v>172</v>
      </c>
      <c r="AT283" s="18" t="s">
        <v>169</v>
      </c>
      <c r="AU283" s="18" t="s">
        <v>97</v>
      </c>
      <c r="AY283" s="18" t="s">
        <v>140</v>
      </c>
      <c r="BE283" s="148">
        <f t="shared" si="72"/>
        <v>0</v>
      </c>
      <c r="BF283" s="148">
        <f t="shared" si="73"/>
        <v>0</v>
      </c>
      <c r="BG283" s="148">
        <f t="shared" si="74"/>
        <v>0</v>
      </c>
      <c r="BH283" s="148">
        <f t="shared" si="75"/>
        <v>0</v>
      </c>
      <c r="BI283" s="148">
        <f t="shared" si="76"/>
        <v>0</v>
      </c>
      <c r="BJ283" s="18" t="s">
        <v>86</v>
      </c>
      <c r="BK283" s="148">
        <f t="shared" si="77"/>
        <v>0</v>
      </c>
      <c r="BL283" s="18" t="s">
        <v>146</v>
      </c>
      <c r="BM283" s="18" t="s">
        <v>680</v>
      </c>
    </row>
    <row r="284" spans="2:65" s="1" customFormat="1" ht="31.5" customHeight="1">
      <c r="B284" s="138"/>
      <c r="C284" s="139" t="s">
        <v>681</v>
      </c>
      <c r="D284" s="139" t="s">
        <v>142</v>
      </c>
      <c r="E284" s="140" t="s">
        <v>682</v>
      </c>
      <c r="F284" s="205" t="s">
        <v>683</v>
      </c>
      <c r="G284" s="205"/>
      <c r="H284" s="205"/>
      <c r="I284" s="205"/>
      <c r="J284" s="141" t="s">
        <v>250</v>
      </c>
      <c r="K284" s="142">
        <v>3</v>
      </c>
      <c r="L284" s="143"/>
      <c r="M284" s="206"/>
      <c r="N284" s="206"/>
      <c r="O284" s="206"/>
      <c r="P284" s="206">
        <f t="shared" si="65"/>
        <v>0</v>
      </c>
      <c r="Q284" s="206"/>
      <c r="R284" s="144"/>
      <c r="T284" s="145" t="s">
        <v>5</v>
      </c>
      <c r="U284" s="41" t="s">
        <v>42</v>
      </c>
      <c r="V284" s="103">
        <f t="shared" si="66"/>
        <v>0</v>
      </c>
      <c r="W284" s="103">
        <f t="shared" si="67"/>
        <v>0</v>
      </c>
      <c r="X284" s="103">
        <f t="shared" si="68"/>
        <v>0</v>
      </c>
      <c r="Y284" s="146">
        <v>3.0369999999999999</v>
      </c>
      <c r="Z284" s="146">
        <f t="shared" si="69"/>
        <v>9.1110000000000007</v>
      </c>
      <c r="AA284" s="146">
        <v>1.576E-2</v>
      </c>
      <c r="AB284" s="146">
        <f t="shared" si="70"/>
        <v>4.7280000000000003E-2</v>
      </c>
      <c r="AC284" s="146">
        <v>0</v>
      </c>
      <c r="AD284" s="147">
        <f t="shared" si="71"/>
        <v>0</v>
      </c>
      <c r="AR284" s="18" t="s">
        <v>146</v>
      </c>
      <c r="AT284" s="18" t="s">
        <v>142</v>
      </c>
      <c r="AU284" s="18" t="s">
        <v>97</v>
      </c>
      <c r="AY284" s="18" t="s">
        <v>140</v>
      </c>
      <c r="BE284" s="148">
        <f t="shared" si="72"/>
        <v>0</v>
      </c>
      <c r="BF284" s="148">
        <f t="shared" si="73"/>
        <v>0</v>
      </c>
      <c r="BG284" s="148">
        <f t="shared" si="74"/>
        <v>0</v>
      </c>
      <c r="BH284" s="148">
        <f t="shared" si="75"/>
        <v>0</v>
      </c>
      <c r="BI284" s="148">
        <f t="shared" si="76"/>
        <v>0</v>
      </c>
      <c r="BJ284" s="18" t="s">
        <v>86</v>
      </c>
      <c r="BK284" s="148">
        <f t="shared" si="77"/>
        <v>0</v>
      </c>
      <c r="BL284" s="18" t="s">
        <v>146</v>
      </c>
      <c r="BM284" s="18" t="s">
        <v>684</v>
      </c>
    </row>
    <row r="285" spans="2:65" s="1" customFormat="1" ht="31.5" customHeight="1">
      <c r="B285" s="138"/>
      <c r="C285" s="149" t="s">
        <v>685</v>
      </c>
      <c r="D285" s="149" t="s">
        <v>169</v>
      </c>
      <c r="E285" s="150" t="s">
        <v>686</v>
      </c>
      <c r="F285" s="219" t="s">
        <v>687</v>
      </c>
      <c r="G285" s="219"/>
      <c r="H285" s="219"/>
      <c r="I285" s="219"/>
      <c r="J285" s="151" t="s">
        <v>209</v>
      </c>
      <c r="K285" s="152">
        <v>2</v>
      </c>
      <c r="L285" s="153"/>
      <c r="M285" s="220"/>
      <c r="N285" s="220"/>
      <c r="O285" s="221"/>
      <c r="P285" s="206">
        <f t="shared" si="65"/>
        <v>0</v>
      </c>
      <c r="Q285" s="206"/>
      <c r="R285" s="144"/>
      <c r="T285" s="145" t="s">
        <v>5</v>
      </c>
      <c r="U285" s="41" t="s">
        <v>42</v>
      </c>
      <c r="V285" s="103">
        <f t="shared" si="66"/>
        <v>0</v>
      </c>
      <c r="W285" s="103">
        <f t="shared" si="67"/>
        <v>0</v>
      </c>
      <c r="X285" s="103">
        <f t="shared" si="68"/>
        <v>0</v>
      </c>
      <c r="Y285" s="146">
        <v>0</v>
      </c>
      <c r="Z285" s="146">
        <f t="shared" si="69"/>
        <v>0</v>
      </c>
      <c r="AA285" s="146">
        <v>6.3499999999999997E-3</v>
      </c>
      <c r="AB285" s="146">
        <f t="shared" si="70"/>
        <v>1.2699999999999999E-2</v>
      </c>
      <c r="AC285" s="146">
        <v>0</v>
      </c>
      <c r="AD285" s="147">
        <f t="shared" si="71"/>
        <v>0</v>
      </c>
      <c r="AR285" s="18" t="s">
        <v>172</v>
      </c>
      <c r="AT285" s="18" t="s">
        <v>169</v>
      </c>
      <c r="AU285" s="18" t="s">
        <v>97</v>
      </c>
      <c r="AY285" s="18" t="s">
        <v>140</v>
      </c>
      <c r="BE285" s="148">
        <f t="shared" si="72"/>
        <v>0</v>
      </c>
      <c r="BF285" s="148">
        <f t="shared" si="73"/>
        <v>0</v>
      </c>
      <c r="BG285" s="148">
        <f t="shared" si="74"/>
        <v>0</v>
      </c>
      <c r="BH285" s="148">
        <f t="shared" si="75"/>
        <v>0</v>
      </c>
      <c r="BI285" s="148">
        <f t="shared" si="76"/>
        <v>0</v>
      </c>
      <c r="BJ285" s="18" t="s">
        <v>86</v>
      </c>
      <c r="BK285" s="148">
        <f t="shared" si="77"/>
        <v>0</v>
      </c>
      <c r="BL285" s="18" t="s">
        <v>146</v>
      </c>
      <c r="BM285" s="18" t="s">
        <v>688</v>
      </c>
    </row>
    <row r="286" spans="2:65" s="1" customFormat="1" ht="22.5" customHeight="1">
      <c r="B286" s="138"/>
      <c r="C286" s="149" t="s">
        <v>689</v>
      </c>
      <c r="D286" s="149" t="s">
        <v>169</v>
      </c>
      <c r="E286" s="150" t="s">
        <v>690</v>
      </c>
      <c r="F286" s="219" t="s">
        <v>691</v>
      </c>
      <c r="G286" s="219"/>
      <c r="H286" s="219"/>
      <c r="I286" s="219"/>
      <c r="J286" s="151" t="s">
        <v>209</v>
      </c>
      <c r="K286" s="152">
        <v>1</v>
      </c>
      <c r="L286" s="153"/>
      <c r="M286" s="220"/>
      <c r="N286" s="220"/>
      <c r="O286" s="221"/>
      <c r="P286" s="206">
        <f t="shared" si="65"/>
        <v>0</v>
      </c>
      <c r="Q286" s="206"/>
      <c r="R286" s="144"/>
      <c r="T286" s="145" t="s">
        <v>5</v>
      </c>
      <c r="U286" s="41" t="s">
        <v>42</v>
      </c>
      <c r="V286" s="103">
        <f t="shared" si="66"/>
        <v>0</v>
      </c>
      <c r="W286" s="103">
        <f t="shared" si="67"/>
        <v>0</v>
      </c>
      <c r="X286" s="103">
        <f t="shared" si="68"/>
        <v>0</v>
      </c>
      <c r="Y286" s="146">
        <v>0</v>
      </c>
      <c r="Z286" s="146">
        <f t="shared" si="69"/>
        <v>0</v>
      </c>
      <c r="AA286" s="146">
        <v>9.1999999999999998E-3</v>
      </c>
      <c r="AB286" s="146">
        <f t="shared" si="70"/>
        <v>9.1999999999999998E-3</v>
      </c>
      <c r="AC286" s="146">
        <v>0</v>
      </c>
      <c r="AD286" s="147">
        <f t="shared" si="71"/>
        <v>0</v>
      </c>
      <c r="AR286" s="18" t="s">
        <v>172</v>
      </c>
      <c r="AT286" s="18" t="s">
        <v>169</v>
      </c>
      <c r="AU286" s="18" t="s">
        <v>97</v>
      </c>
      <c r="AY286" s="18" t="s">
        <v>140</v>
      </c>
      <c r="BE286" s="148">
        <f t="shared" si="72"/>
        <v>0</v>
      </c>
      <c r="BF286" s="148">
        <f t="shared" si="73"/>
        <v>0</v>
      </c>
      <c r="BG286" s="148">
        <f t="shared" si="74"/>
        <v>0</v>
      </c>
      <c r="BH286" s="148">
        <f t="shared" si="75"/>
        <v>0</v>
      </c>
      <c r="BI286" s="148">
        <f t="shared" si="76"/>
        <v>0</v>
      </c>
      <c r="BJ286" s="18" t="s">
        <v>86</v>
      </c>
      <c r="BK286" s="148">
        <f t="shared" si="77"/>
        <v>0</v>
      </c>
      <c r="BL286" s="18" t="s">
        <v>146</v>
      </c>
      <c r="BM286" s="18" t="s">
        <v>692</v>
      </c>
    </row>
    <row r="287" spans="2:65" s="1" customFormat="1" ht="31.5" customHeight="1">
      <c r="B287" s="138"/>
      <c r="C287" s="139" t="s">
        <v>693</v>
      </c>
      <c r="D287" s="139" t="s">
        <v>142</v>
      </c>
      <c r="E287" s="140" t="s">
        <v>694</v>
      </c>
      <c r="F287" s="205" t="s">
        <v>695</v>
      </c>
      <c r="G287" s="205"/>
      <c r="H287" s="205"/>
      <c r="I287" s="205"/>
      <c r="J287" s="141" t="s">
        <v>250</v>
      </c>
      <c r="K287" s="142">
        <v>1</v>
      </c>
      <c r="L287" s="143"/>
      <c r="M287" s="206"/>
      <c r="N287" s="206"/>
      <c r="O287" s="206"/>
      <c r="P287" s="206">
        <f t="shared" si="65"/>
        <v>0</v>
      </c>
      <c r="Q287" s="206"/>
      <c r="R287" s="144"/>
      <c r="T287" s="145" t="s">
        <v>5</v>
      </c>
      <c r="U287" s="41" t="s">
        <v>42</v>
      </c>
      <c r="V287" s="103">
        <f t="shared" si="66"/>
        <v>0</v>
      </c>
      <c r="W287" s="103">
        <f t="shared" si="67"/>
        <v>0</v>
      </c>
      <c r="X287" s="103">
        <f t="shared" si="68"/>
        <v>0</v>
      </c>
      <c r="Y287" s="146">
        <v>1.716</v>
      </c>
      <c r="Z287" s="146">
        <f t="shared" si="69"/>
        <v>1.716</v>
      </c>
      <c r="AA287" s="146">
        <v>1.4120000000000001E-2</v>
      </c>
      <c r="AB287" s="146">
        <f t="shared" si="70"/>
        <v>1.4120000000000001E-2</v>
      </c>
      <c r="AC287" s="146">
        <v>0</v>
      </c>
      <c r="AD287" s="147">
        <f t="shared" si="71"/>
        <v>0</v>
      </c>
      <c r="AR287" s="18" t="s">
        <v>146</v>
      </c>
      <c r="AT287" s="18" t="s">
        <v>142</v>
      </c>
      <c r="AU287" s="18" t="s">
        <v>97</v>
      </c>
      <c r="AY287" s="18" t="s">
        <v>140</v>
      </c>
      <c r="BE287" s="148">
        <f t="shared" si="72"/>
        <v>0</v>
      </c>
      <c r="BF287" s="148">
        <f t="shared" si="73"/>
        <v>0</v>
      </c>
      <c r="BG287" s="148">
        <f t="shared" si="74"/>
        <v>0</v>
      </c>
      <c r="BH287" s="148">
        <f t="shared" si="75"/>
        <v>0</v>
      </c>
      <c r="BI287" s="148">
        <f t="shared" si="76"/>
        <v>0</v>
      </c>
      <c r="BJ287" s="18" t="s">
        <v>86</v>
      </c>
      <c r="BK287" s="148">
        <f t="shared" si="77"/>
        <v>0</v>
      </c>
      <c r="BL287" s="18" t="s">
        <v>146</v>
      </c>
      <c r="BM287" s="18" t="s">
        <v>696</v>
      </c>
    </row>
    <row r="288" spans="2:65" s="1" customFormat="1" ht="31.5" customHeight="1">
      <c r="B288" s="138"/>
      <c r="C288" s="149" t="s">
        <v>697</v>
      </c>
      <c r="D288" s="149" t="s">
        <v>169</v>
      </c>
      <c r="E288" s="150" t="s">
        <v>698</v>
      </c>
      <c r="F288" s="219" t="s">
        <v>699</v>
      </c>
      <c r="G288" s="219"/>
      <c r="H288" s="219"/>
      <c r="I288" s="219"/>
      <c r="J288" s="151" t="s">
        <v>250</v>
      </c>
      <c r="K288" s="152">
        <v>1</v>
      </c>
      <c r="L288" s="153"/>
      <c r="M288" s="220"/>
      <c r="N288" s="220"/>
      <c r="O288" s="221"/>
      <c r="P288" s="206">
        <f t="shared" si="65"/>
        <v>0</v>
      </c>
      <c r="Q288" s="206"/>
      <c r="R288" s="144"/>
      <c r="T288" s="145" t="s">
        <v>5</v>
      </c>
      <c r="U288" s="41" t="s">
        <v>42</v>
      </c>
      <c r="V288" s="103">
        <f t="shared" si="66"/>
        <v>0</v>
      </c>
      <c r="W288" s="103">
        <f t="shared" si="67"/>
        <v>0</v>
      </c>
      <c r="X288" s="103">
        <f t="shared" si="68"/>
        <v>0</v>
      </c>
      <c r="Y288" s="146">
        <v>0</v>
      </c>
      <c r="Z288" s="146">
        <f t="shared" si="69"/>
        <v>0</v>
      </c>
      <c r="AA288" s="146">
        <v>2.8000000000000001E-2</v>
      </c>
      <c r="AB288" s="146">
        <f t="shared" si="70"/>
        <v>2.8000000000000001E-2</v>
      </c>
      <c r="AC288" s="146">
        <v>0</v>
      </c>
      <c r="AD288" s="147">
        <f t="shared" si="71"/>
        <v>0</v>
      </c>
      <c r="AR288" s="18" t="s">
        <v>172</v>
      </c>
      <c r="AT288" s="18" t="s">
        <v>169</v>
      </c>
      <c r="AU288" s="18" t="s">
        <v>97</v>
      </c>
      <c r="AY288" s="18" t="s">
        <v>140</v>
      </c>
      <c r="BE288" s="148">
        <f t="shared" si="72"/>
        <v>0</v>
      </c>
      <c r="BF288" s="148">
        <f t="shared" si="73"/>
        <v>0</v>
      </c>
      <c r="BG288" s="148">
        <f t="shared" si="74"/>
        <v>0</v>
      </c>
      <c r="BH288" s="148">
        <f t="shared" si="75"/>
        <v>0</v>
      </c>
      <c r="BI288" s="148">
        <f t="shared" si="76"/>
        <v>0</v>
      </c>
      <c r="BJ288" s="18" t="s">
        <v>86</v>
      </c>
      <c r="BK288" s="148">
        <f t="shared" si="77"/>
        <v>0</v>
      </c>
      <c r="BL288" s="18" t="s">
        <v>146</v>
      </c>
      <c r="BM288" s="18" t="s">
        <v>700</v>
      </c>
    </row>
    <row r="289" spans="2:65" s="1" customFormat="1" ht="22.5" customHeight="1">
      <c r="B289" s="138"/>
      <c r="C289" s="139" t="s">
        <v>701</v>
      </c>
      <c r="D289" s="139" t="s">
        <v>142</v>
      </c>
      <c r="E289" s="140" t="s">
        <v>702</v>
      </c>
      <c r="F289" s="205" t="s">
        <v>703</v>
      </c>
      <c r="G289" s="205"/>
      <c r="H289" s="205"/>
      <c r="I289" s="205"/>
      <c r="J289" s="141" t="s">
        <v>209</v>
      </c>
      <c r="K289" s="142">
        <v>2</v>
      </c>
      <c r="L289" s="143"/>
      <c r="M289" s="206"/>
      <c r="N289" s="206"/>
      <c r="O289" s="206"/>
      <c r="P289" s="206">
        <f t="shared" si="65"/>
        <v>0</v>
      </c>
      <c r="Q289" s="206"/>
      <c r="R289" s="144"/>
      <c r="T289" s="145" t="s">
        <v>5</v>
      </c>
      <c r="U289" s="41" t="s">
        <v>42</v>
      </c>
      <c r="V289" s="103">
        <f t="shared" si="66"/>
        <v>0</v>
      </c>
      <c r="W289" s="103">
        <f t="shared" si="67"/>
        <v>0</v>
      </c>
      <c r="X289" s="103">
        <f t="shared" si="68"/>
        <v>0</v>
      </c>
      <c r="Y289" s="146">
        <v>0.499</v>
      </c>
      <c r="Z289" s="146">
        <f t="shared" si="69"/>
        <v>0.998</v>
      </c>
      <c r="AA289" s="146">
        <v>2.0000000000000002E-5</v>
      </c>
      <c r="AB289" s="146">
        <f t="shared" si="70"/>
        <v>4.0000000000000003E-5</v>
      </c>
      <c r="AC289" s="146">
        <v>2.8000000000000001E-2</v>
      </c>
      <c r="AD289" s="147">
        <f t="shared" si="71"/>
        <v>5.6000000000000001E-2</v>
      </c>
      <c r="AR289" s="18" t="s">
        <v>146</v>
      </c>
      <c r="AT289" s="18" t="s">
        <v>142</v>
      </c>
      <c r="AU289" s="18" t="s">
        <v>97</v>
      </c>
      <c r="AY289" s="18" t="s">
        <v>140</v>
      </c>
      <c r="BE289" s="148">
        <f t="shared" si="72"/>
        <v>0</v>
      </c>
      <c r="BF289" s="148">
        <f t="shared" si="73"/>
        <v>0</v>
      </c>
      <c r="BG289" s="148">
        <f t="shared" si="74"/>
        <v>0</v>
      </c>
      <c r="BH289" s="148">
        <f t="shared" si="75"/>
        <v>0</v>
      </c>
      <c r="BI289" s="148">
        <f t="shared" si="76"/>
        <v>0</v>
      </c>
      <c r="BJ289" s="18" t="s">
        <v>86</v>
      </c>
      <c r="BK289" s="148">
        <f t="shared" si="77"/>
        <v>0</v>
      </c>
      <c r="BL289" s="18" t="s">
        <v>146</v>
      </c>
      <c r="BM289" s="18" t="s">
        <v>704</v>
      </c>
    </row>
    <row r="290" spans="2:65" s="1" customFormat="1" ht="31.5" customHeight="1">
      <c r="B290" s="138"/>
      <c r="C290" s="139" t="s">
        <v>705</v>
      </c>
      <c r="D290" s="139" t="s">
        <v>142</v>
      </c>
      <c r="E290" s="140" t="s">
        <v>706</v>
      </c>
      <c r="F290" s="205" t="s">
        <v>707</v>
      </c>
      <c r="G290" s="205"/>
      <c r="H290" s="205"/>
      <c r="I290" s="205"/>
      <c r="J290" s="141" t="s">
        <v>250</v>
      </c>
      <c r="K290" s="142">
        <v>2</v>
      </c>
      <c r="L290" s="143"/>
      <c r="M290" s="206"/>
      <c r="N290" s="206"/>
      <c r="O290" s="206"/>
      <c r="P290" s="206">
        <f t="shared" si="65"/>
        <v>0</v>
      </c>
      <c r="Q290" s="206"/>
      <c r="R290" s="144"/>
      <c r="T290" s="145" t="s">
        <v>5</v>
      </c>
      <c r="U290" s="41" t="s">
        <v>42</v>
      </c>
      <c r="V290" s="103">
        <f t="shared" si="66"/>
        <v>0</v>
      </c>
      <c r="W290" s="103">
        <f t="shared" si="67"/>
        <v>0</v>
      </c>
      <c r="X290" s="103">
        <f t="shared" si="68"/>
        <v>0</v>
      </c>
      <c r="Y290" s="146">
        <v>1.03</v>
      </c>
      <c r="Z290" s="146">
        <f t="shared" si="69"/>
        <v>2.06</v>
      </c>
      <c r="AA290" s="146">
        <v>8.6599999999999993E-3</v>
      </c>
      <c r="AB290" s="146">
        <f t="shared" si="70"/>
        <v>1.7319999999999999E-2</v>
      </c>
      <c r="AC290" s="146">
        <v>0</v>
      </c>
      <c r="AD290" s="147">
        <f t="shared" si="71"/>
        <v>0</v>
      </c>
      <c r="AR290" s="18" t="s">
        <v>146</v>
      </c>
      <c r="AT290" s="18" t="s">
        <v>142</v>
      </c>
      <c r="AU290" s="18" t="s">
        <v>97</v>
      </c>
      <c r="AY290" s="18" t="s">
        <v>140</v>
      </c>
      <c r="BE290" s="148">
        <f t="shared" si="72"/>
        <v>0</v>
      </c>
      <c r="BF290" s="148">
        <f t="shared" si="73"/>
        <v>0</v>
      </c>
      <c r="BG290" s="148">
        <f t="shared" si="74"/>
        <v>0</v>
      </c>
      <c r="BH290" s="148">
        <f t="shared" si="75"/>
        <v>0</v>
      </c>
      <c r="BI290" s="148">
        <f t="shared" si="76"/>
        <v>0</v>
      </c>
      <c r="BJ290" s="18" t="s">
        <v>86</v>
      </c>
      <c r="BK290" s="148">
        <f t="shared" si="77"/>
        <v>0</v>
      </c>
      <c r="BL290" s="18" t="s">
        <v>146</v>
      </c>
      <c r="BM290" s="18" t="s">
        <v>708</v>
      </c>
    </row>
    <row r="291" spans="2:65" s="1" customFormat="1" ht="31.5" customHeight="1">
      <c r="B291" s="138"/>
      <c r="C291" s="139" t="s">
        <v>709</v>
      </c>
      <c r="D291" s="139" t="s">
        <v>142</v>
      </c>
      <c r="E291" s="140" t="s">
        <v>710</v>
      </c>
      <c r="F291" s="205" t="s">
        <v>711</v>
      </c>
      <c r="G291" s="205"/>
      <c r="H291" s="205"/>
      <c r="I291" s="205"/>
      <c r="J291" s="141" t="s">
        <v>250</v>
      </c>
      <c r="K291" s="142">
        <v>4</v>
      </c>
      <c r="L291" s="143"/>
      <c r="M291" s="206"/>
      <c r="N291" s="206"/>
      <c r="O291" s="206"/>
      <c r="P291" s="206">
        <f t="shared" si="65"/>
        <v>0</v>
      </c>
      <c r="Q291" s="206"/>
      <c r="R291" s="144"/>
      <c r="T291" s="145" t="s">
        <v>5</v>
      </c>
      <c r="U291" s="41" t="s">
        <v>42</v>
      </c>
      <c r="V291" s="103">
        <f t="shared" si="66"/>
        <v>0</v>
      </c>
      <c r="W291" s="103">
        <f t="shared" si="67"/>
        <v>0</v>
      </c>
      <c r="X291" s="103">
        <f t="shared" si="68"/>
        <v>0</v>
      </c>
      <c r="Y291" s="146">
        <v>1.2170000000000001</v>
      </c>
      <c r="Z291" s="146">
        <f t="shared" si="69"/>
        <v>4.8680000000000003</v>
      </c>
      <c r="AA291" s="146">
        <v>1.2290000000000001E-2</v>
      </c>
      <c r="AB291" s="146">
        <f t="shared" si="70"/>
        <v>4.9160000000000002E-2</v>
      </c>
      <c r="AC291" s="146">
        <v>0</v>
      </c>
      <c r="AD291" s="147">
        <f t="shared" si="71"/>
        <v>0</v>
      </c>
      <c r="AR291" s="18" t="s">
        <v>146</v>
      </c>
      <c r="AT291" s="18" t="s">
        <v>142</v>
      </c>
      <c r="AU291" s="18" t="s">
        <v>97</v>
      </c>
      <c r="AY291" s="18" t="s">
        <v>140</v>
      </c>
      <c r="BE291" s="148">
        <f t="shared" si="72"/>
        <v>0</v>
      </c>
      <c r="BF291" s="148">
        <f t="shared" si="73"/>
        <v>0</v>
      </c>
      <c r="BG291" s="148">
        <f t="shared" si="74"/>
        <v>0</v>
      </c>
      <c r="BH291" s="148">
        <f t="shared" si="75"/>
        <v>0</v>
      </c>
      <c r="BI291" s="148">
        <f t="shared" si="76"/>
        <v>0</v>
      </c>
      <c r="BJ291" s="18" t="s">
        <v>86</v>
      </c>
      <c r="BK291" s="148">
        <f t="shared" si="77"/>
        <v>0</v>
      </c>
      <c r="BL291" s="18" t="s">
        <v>146</v>
      </c>
      <c r="BM291" s="18" t="s">
        <v>712</v>
      </c>
    </row>
    <row r="292" spans="2:65" s="1" customFormat="1" ht="22.5" customHeight="1">
      <c r="B292" s="138"/>
      <c r="C292" s="139" t="s">
        <v>713</v>
      </c>
      <c r="D292" s="139" t="s">
        <v>142</v>
      </c>
      <c r="E292" s="140" t="s">
        <v>714</v>
      </c>
      <c r="F292" s="205" t="s">
        <v>715</v>
      </c>
      <c r="G292" s="205"/>
      <c r="H292" s="205"/>
      <c r="I292" s="205"/>
      <c r="J292" s="141" t="s">
        <v>250</v>
      </c>
      <c r="K292" s="142">
        <v>1</v>
      </c>
      <c r="L292" s="143"/>
      <c r="M292" s="206"/>
      <c r="N292" s="206"/>
      <c r="O292" s="206"/>
      <c r="P292" s="206">
        <f t="shared" si="65"/>
        <v>0</v>
      </c>
      <c r="Q292" s="206"/>
      <c r="R292" s="144"/>
      <c r="T292" s="145" t="s">
        <v>5</v>
      </c>
      <c r="U292" s="41" t="s">
        <v>42</v>
      </c>
      <c r="V292" s="103">
        <f t="shared" si="66"/>
        <v>0</v>
      </c>
      <c r="W292" s="103">
        <f t="shared" si="67"/>
        <v>0</v>
      </c>
      <c r="X292" s="103">
        <f t="shared" si="68"/>
        <v>0</v>
      </c>
      <c r="Y292" s="146">
        <v>0.59299999999999997</v>
      </c>
      <c r="Z292" s="146">
        <f t="shared" si="69"/>
        <v>0.59299999999999997</v>
      </c>
      <c r="AA292" s="146">
        <v>3.0400000000000002E-3</v>
      </c>
      <c r="AB292" s="146">
        <f t="shared" si="70"/>
        <v>3.0400000000000002E-3</v>
      </c>
      <c r="AC292" s="146">
        <v>0</v>
      </c>
      <c r="AD292" s="147">
        <f t="shared" si="71"/>
        <v>0</v>
      </c>
      <c r="AR292" s="18" t="s">
        <v>146</v>
      </c>
      <c r="AT292" s="18" t="s">
        <v>142</v>
      </c>
      <c r="AU292" s="18" t="s">
        <v>97</v>
      </c>
      <c r="AY292" s="18" t="s">
        <v>140</v>
      </c>
      <c r="BE292" s="148">
        <f t="shared" si="72"/>
        <v>0</v>
      </c>
      <c r="BF292" s="148">
        <f t="shared" si="73"/>
        <v>0</v>
      </c>
      <c r="BG292" s="148">
        <f t="shared" si="74"/>
        <v>0</v>
      </c>
      <c r="BH292" s="148">
        <f t="shared" si="75"/>
        <v>0</v>
      </c>
      <c r="BI292" s="148">
        <f t="shared" si="76"/>
        <v>0</v>
      </c>
      <c r="BJ292" s="18" t="s">
        <v>86</v>
      </c>
      <c r="BK292" s="148">
        <f t="shared" si="77"/>
        <v>0</v>
      </c>
      <c r="BL292" s="18" t="s">
        <v>146</v>
      </c>
      <c r="BM292" s="18" t="s">
        <v>716</v>
      </c>
    </row>
    <row r="293" spans="2:65" s="1" customFormat="1" ht="22.5" customHeight="1">
      <c r="B293" s="138"/>
      <c r="C293" s="139" t="s">
        <v>717</v>
      </c>
      <c r="D293" s="139" t="s">
        <v>142</v>
      </c>
      <c r="E293" s="140" t="s">
        <v>718</v>
      </c>
      <c r="F293" s="205" t="s">
        <v>719</v>
      </c>
      <c r="G293" s="205"/>
      <c r="H293" s="205"/>
      <c r="I293" s="205"/>
      <c r="J293" s="141" t="s">
        <v>250</v>
      </c>
      <c r="K293" s="142">
        <v>2</v>
      </c>
      <c r="L293" s="143"/>
      <c r="M293" s="206"/>
      <c r="N293" s="206"/>
      <c r="O293" s="206"/>
      <c r="P293" s="206">
        <f t="shared" si="65"/>
        <v>0</v>
      </c>
      <c r="Q293" s="206"/>
      <c r="R293" s="144"/>
      <c r="T293" s="145" t="s">
        <v>5</v>
      </c>
      <c r="U293" s="41" t="s">
        <v>42</v>
      </c>
      <c r="V293" s="103">
        <f t="shared" si="66"/>
        <v>0</v>
      </c>
      <c r="W293" s="103">
        <f t="shared" si="67"/>
        <v>0</v>
      </c>
      <c r="X293" s="103">
        <f t="shared" si="68"/>
        <v>0</v>
      </c>
      <c r="Y293" s="146">
        <v>0.66600000000000004</v>
      </c>
      <c r="Z293" s="146">
        <f t="shared" si="69"/>
        <v>1.3320000000000001</v>
      </c>
      <c r="AA293" s="146">
        <v>3.47E-3</v>
      </c>
      <c r="AB293" s="146">
        <f t="shared" si="70"/>
        <v>6.94E-3</v>
      </c>
      <c r="AC293" s="146">
        <v>0</v>
      </c>
      <c r="AD293" s="147">
        <f t="shared" si="71"/>
        <v>0</v>
      </c>
      <c r="AR293" s="18" t="s">
        <v>146</v>
      </c>
      <c r="AT293" s="18" t="s">
        <v>142</v>
      </c>
      <c r="AU293" s="18" t="s">
        <v>97</v>
      </c>
      <c r="AY293" s="18" t="s">
        <v>140</v>
      </c>
      <c r="BE293" s="148">
        <f t="shared" si="72"/>
        <v>0</v>
      </c>
      <c r="BF293" s="148">
        <f t="shared" si="73"/>
        <v>0</v>
      </c>
      <c r="BG293" s="148">
        <f t="shared" si="74"/>
        <v>0</v>
      </c>
      <c r="BH293" s="148">
        <f t="shared" si="75"/>
        <v>0</v>
      </c>
      <c r="BI293" s="148">
        <f t="shared" si="76"/>
        <v>0</v>
      </c>
      <c r="BJ293" s="18" t="s">
        <v>86</v>
      </c>
      <c r="BK293" s="148">
        <f t="shared" si="77"/>
        <v>0</v>
      </c>
      <c r="BL293" s="18" t="s">
        <v>146</v>
      </c>
      <c r="BM293" s="18" t="s">
        <v>720</v>
      </c>
    </row>
    <row r="294" spans="2:65" s="1" customFormat="1" ht="22.5" customHeight="1">
      <c r="B294" s="138"/>
      <c r="C294" s="139" t="s">
        <v>721</v>
      </c>
      <c r="D294" s="139" t="s">
        <v>142</v>
      </c>
      <c r="E294" s="140" t="s">
        <v>722</v>
      </c>
      <c r="F294" s="205" t="s">
        <v>723</v>
      </c>
      <c r="G294" s="205"/>
      <c r="H294" s="205"/>
      <c r="I294" s="205"/>
      <c r="J294" s="141" t="s">
        <v>250</v>
      </c>
      <c r="K294" s="142">
        <v>14</v>
      </c>
      <c r="L294" s="143"/>
      <c r="M294" s="206"/>
      <c r="N294" s="206"/>
      <c r="O294" s="206"/>
      <c r="P294" s="206">
        <f t="shared" si="65"/>
        <v>0</v>
      </c>
      <c r="Q294" s="206"/>
      <c r="R294" s="144"/>
      <c r="T294" s="145" t="s">
        <v>5</v>
      </c>
      <c r="U294" s="41" t="s">
        <v>42</v>
      </c>
      <c r="V294" s="103">
        <f t="shared" si="66"/>
        <v>0</v>
      </c>
      <c r="W294" s="103">
        <f t="shared" si="67"/>
        <v>0</v>
      </c>
      <c r="X294" s="103">
        <f t="shared" si="68"/>
        <v>0</v>
      </c>
      <c r="Y294" s="146">
        <v>0.78</v>
      </c>
      <c r="Z294" s="146">
        <f t="shared" si="69"/>
        <v>10.92</v>
      </c>
      <c r="AA294" s="146">
        <v>4.2700000000000004E-3</v>
      </c>
      <c r="AB294" s="146">
        <f t="shared" si="70"/>
        <v>5.9780000000000007E-2</v>
      </c>
      <c r="AC294" s="146">
        <v>0</v>
      </c>
      <c r="AD294" s="147">
        <f t="shared" si="71"/>
        <v>0</v>
      </c>
      <c r="AR294" s="18" t="s">
        <v>146</v>
      </c>
      <c r="AT294" s="18" t="s">
        <v>142</v>
      </c>
      <c r="AU294" s="18" t="s">
        <v>97</v>
      </c>
      <c r="AY294" s="18" t="s">
        <v>140</v>
      </c>
      <c r="BE294" s="148">
        <f t="shared" si="72"/>
        <v>0</v>
      </c>
      <c r="BF294" s="148">
        <f t="shared" si="73"/>
        <v>0</v>
      </c>
      <c r="BG294" s="148">
        <f t="shared" si="74"/>
        <v>0</v>
      </c>
      <c r="BH294" s="148">
        <f t="shared" si="75"/>
        <v>0</v>
      </c>
      <c r="BI294" s="148">
        <f t="shared" si="76"/>
        <v>0</v>
      </c>
      <c r="BJ294" s="18" t="s">
        <v>86</v>
      </c>
      <c r="BK294" s="148">
        <f t="shared" si="77"/>
        <v>0</v>
      </c>
      <c r="BL294" s="18" t="s">
        <v>146</v>
      </c>
      <c r="BM294" s="18" t="s">
        <v>724</v>
      </c>
    </row>
    <row r="295" spans="2:65" s="1" customFormat="1" ht="22.5" customHeight="1">
      <c r="B295" s="138"/>
      <c r="C295" s="139" t="s">
        <v>725</v>
      </c>
      <c r="D295" s="139" t="s">
        <v>142</v>
      </c>
      <c r="E295" s="140" t="s">
        <v>726</v>
      </c>
      <c r="F295" s="205" t="s">
        <v>727</v>
      </c>
      <c r="G295" s="205"/>
      <c r="H295" s="205"/>
      <c r="I295" s="205"/>
      <c r="J295" s="141" t="s">
        <v>250</v>
      </c>
      <c r="K295" s="142">
        <v>8</v>
      </c>
      <c r="L295" s="143"/>
      <c r="M295" s="206"/>
      <c r="N295" s="206"/>
      <c r="O295" s="206"/>
      <c r="P295" s="206">
        <f t="shared" si="65"/>
        <v>0</v>
      </c>
      <c r="Q295" s="206"/>
      <c r="R295" s="144"/>
      <c r="T295" s="145" t="s">
        <v>5</v>
      </c>
      <c r="U295" s="41" t="s">
        <v>42</v>
      </c>
      <c r="V295" s="103">
        <f t="shared" si="66"/>
        <v>0</v>
      </c>
      <c r="W295" s="103">
        <f t="shared" si="67"/>
        <v>0</v>
      </c>
      <c r="X295" s="103">
        <f t="shared" si="68"/>
        <v>0</v>
      </c>
      <c r="Y295" s="146">
        <v>0.95699999999999996</v>
      </c>
      <c r="Z295" s="146">
        <f t="shared" si="69"/>
        <v>7.6559999999999997</v>
      </c>
      <c r="AA295" s="146">
        <v>6.8999999999999999E-3</v>
      </c>
      <c r="AB295" s="146">
        <f t="shared" si="70"/>
        <v>5.5199999999999999E-2</v>
      </c>
      <c r="AC295" s="146">
        <v>0</v>
      </c>
      <c r="AD295" s="147">
        <f t="shared" si="71"/>
        <v>0</v>
      </c>
      <c r="AR295" s="18" t="s">
        <v>146</v>
      </c>
      <c r="AT295" s="18" t="s">
        <v>142</v>
      </c>
      <c r="AU295" s="18" t="s">
        <v>97</v>
      </c>
      <c r="AY295" s="18" t="s">
        <v>140</v>
      </c>
      <c r="BE295" s="148">
        <f t="shared" si="72"/>
        <v>0</v>
      </c>
      <c r="BF295" s="148">
        <f t="shared" si="73"/>
        <v>0</v>
      </c>
      <c r="BG295" s="148">
        <f t="shared" si="74"/>
        <v>0</v>
      </c>
      <c r="BH295" s="148">
        <f t="shared" si="75"/>
        <v>0</v>
      </c>
      <c r="BI295" s="148">
        <f t="shared" si="76"/>
        <v>0</v>
      </c>
      <c r="BJ295" s="18" t="s">
        <v>86</v>
      </c>
      <c r="BK295" s="148">
        <f t="shared" si="77"/>
        <v>0</v>
      </c>
      <c r="BL295" s="18" t="s">
        <v>146</v>
      </c>
      <c r="BM295" s="18" t="s">
        <v>728</v>
      </c>
    </row>
    <row r="296" spans="2:65" s="1" customFormat="1" ht="22.5" customHeight="1">
      <c r="B296" s="138"/>
      <c r="C296" s="139" t="s">
        <v>729</v>
      </c>
      <c r="D296" s="139" t="s">
        <v>142</v>
      </c>
      <c r="E296" s="140" t="s">
        <v>730</v>
      </c>
      <c r="F296" s="205" t="s">
        <v>731</v>
      </c>
      <c r="G296" s="205"/>
      <c r="H296" s="205"/>
      <c r="I296" s="205"/>
      <c r="J296" s="141" t="s">
        <v>250</v>
      </c>
      <c r="K296" s="142">
        <v>4</v>
      </c>
      <c r="L296" s="143"/>
      <c r="M296" s="206"/>
      <c r="N296" s="206"/>
      <c r="O296" s="206"/>
      <c r="P296" s="206">
        <f t="shared" si="65"/>
        <v>0</v>
      </c>
      <c r="Q296" s="206"/>
      <c r="R296" s="144"/>
      <c r="T296" s="145" t="s">
        <v>5</v>
      </c>
      <c r="U296" s="41" t="s">
        <v>42</v>
      </c>
      <c r="V296" s="103">
        <f t="shared" si="66"/>
        <v>0</v>
      </c>
      <c r="W296" s="103">
        <f t="shared" si="67"/>
        <v>0</v>
      </c>
      <c r="X296" s="103">
        <f t="shared" si="68"/>
        <v>0</v>
      </c>
      <c r="Y296" s="146">
        <v>1.726</v>
      </c>
      <c r="Z296" s="146">
        <f t="shared" si="69"/>
        <v>6.9039999999999999</v>
      </c>
      <c r="AA296" s="146">
        <v>6.28E-3</v>
      </c>
      <c r="AB296" s="146">
        <f t="shared" si="70"/>
        <v>2.512E-2</v>
      </c>
      <c r="AC296" s="146">
        <v>0</v>
      </c>
      <c r="AD296" s="147">
        <f t="shared" si="71"/>
        <v>0</v>
      </c>
      <c r="AR296" s="18" t="s">
        <v>146</v>
      </c>
      <c r="AT296" s="18" t="s">
        <v>142</v>
      </c>
      <c r="AU296" s="18" t="s">
        <v>97</v>
      </c>
      <c r="AY296" s="18" t="s">
        <v>140</v>
      </c>
      <c r="BE296" s="148">
        <f t="shared" si="72"/>
        <v>0</v>
      </c>
      <c r="BF296" s="148">
        <f t="shared" si="73"/>
        <v>0</v>
      </c>
      <c r="BG296" s="148">
        <f t="shared" si="74"/>
        <v>0</v>
      </c>
      <c r="BH296" s="148">
        <f t="shared" si="75"/>
        <v>0</v>
      </c>
      <c r="BI296" s="148">
        <f t="shared" si="76"/>
        <v>0</v>
      </c>
      <c r="BJ296" s="18" t="s">
        <v>86</v>
      </c>
      <c r="BK296" s="148">
        <f t="shared" si="77"/>
        <v>0</v>
      </c>
      <c r="BL296" s="18" t="s">
        <v>146</v>
      </c>
      <c r="BM296" s="18" t="s">
        <v>732</v>
      </c>
    </row>
    <row r="297" spans="2:65" s="1" customFormat="1" ht="22.5" customHeight="1">
      <c r="B297" s="138"/>
      <c r="C297" s="139" t="s">
        <v>733</v>
      </c>
      <c r="D297" s="139" t="s">
        <v>142</v>
      </c>
      <c r="E297" s="140" t="s">
        <v>734</v>
      </c>
      <c r="F297" s="205" t="s">
        <v>735</v>
      </c>
      <c r="G297" s="205"/>
      <c r="H297" s="205"/>
      <c r="I297" s="205"/>
      <c r="J297" s="141" t="s">
        <v>250</v>
      </c>
      <c r="K297" s="142">
        <v>2</v>
      </c>
      <c r="L297" s="143"/>
      <c r="M297" s="206"/>
      <c r="N297" s="206"/>
      <c r="O297" s="206"/>
      <c r="P297" s="206">
        <f t="shared" si="65"/>
        <v>0</v>
      </c>
      <c r="Q297" s="206"/>
      <c r="R297" s="144"/>
      <c r="T297" s="145" t="s">
        <v>5</v>
      </c>
      <c r="U297" s="41" t="s">
        <v>42</v>
      </c>
      <c r="V297" s="103">
        <f t="shared" si="66"/>
        <v>0</v>
      </c>
      <c r="W297" s="103">
        <f t="shared" si="67"/>
        <v>0</v>
      </c>
      <c r="X297" s="103">
        <f t="shared" si="68"/>
        <v>0</v>
      </c>
      <c r="Y297" s="146">
        <v>2.1419999999999999</v>
      </c>
      <c r="Z297" s="146">
        <f t="shared" si="69"/>
        <v>4.2839999999999998</v>
      </c>
      <c r="AA297" s="146">
        <v>1.367E-2</v>
      </c>
      <c r="AB297" s="146">
        <f t="shared" si="70"/>
        <v>2.734E-2</v>
      </c>
      <c r="AC297" s="146">
        <v>0</v>
      </c>
      <c r="AD297" s="147">
        <f t="shared" si="71"/>
        <v>0</v>
      </c>
      <c r="AR297" s="18" t="s">
        <v>146</v>
      </c>
      <c r="AT297" s="18" t="s">
        <v>142</v>
      </c>
      <c r="AU297" s="18" t="s">
        <v>97</v>
      </c>
      <c r="AY297" s="18" t="s">
        <v>140</v>
      </c>
      <c r="BE297" s="148">
        <f t="shared" si="72"/>
        <v>0</v>
      </c>
      <c r="BF297" s="148">
        <f t="shared" si="73"/>
        <v>0</v>
      </c>
      <c r="BG297" s="148">
        <f t="shared" si="74"/>
        <v>0</v>
      </c>
      <c r="BH297" s="148">
        <f t="shared" si="75"/>
        <v>0</v>
      </c>
      <c r="BI297" s="148">
        <f t="shared" si="76"/>
        <v>0</v>
      </c>
      <c r="BJ297" s="18" t="s">
        <v>86</v>
      </c>
      <c r="BK297" s="148">
        <f t="shared" si="77"/>
        <v>0</v>
      </c>
      <c r="BL297" s="18" t="s">
        <v>146</v>
      </c>
      <c r="BM297" s="18" t="s">
        <v>736</v>
      </c>
    </row>
    <row r="298" spans="2:65" s="1" customFormat="1" ht="22.5" customHeight="1">
      <c r="B298" s="138"/>
      <c r="C298" s="139" t="s">
        <v>737</v>
      </c>
      <c r="D298" s="139" t="s">
        <v>142</v>
      </c>
      <c r="E298" s="140" t="s">
        <v>738</v>
      </c>
      <c r="F298" s="205" t="s">
        <v>739</v>
      </c>
      <c r="G298" s="205"/>
      <c r="H298" s="205"/>
      <c r="I298" s="205"/>
      <c r="J298" s="141" t="s">
        <v>209</v>
      </c>
      <c r="K298" s="142">
        <v>50</v>
      </c>
      <c r="L298" s="143"/>
      <c r="M298" s="206"/>
      <c r="N298" s="206"/>
      <c r="O298" s="206"/>
      <c r="P298" s="206">
        <f t="shared" si="65"/>
        <v>0</v>
      </c>
      <c r="Q298" s="206"/>
      <c r="R298" s="144"/>
      <c r="T298" s="145" t="s">
        <v>5</v>
      </c>
      <c r="U298" s="41" t="s">
        <v>42</v>
      </c>
      <c r="V298" s="103">
        <f t="shared" si="66"/>
        <v>0</v>
      </c>
      <c r="W298" s="103">
        <f t="shared" si="67"/>
        <v>0</v>
      </c>
      <c r="X298" s="103">
        <f t="shared" si="68"/>
        <v>0</v>
      </c>
      <c r="Y298" s="146">
        <v>0.17699999999999999</v>
      </c>
      <c r="Z298" s="146">
        <f t="shared" si="69"/>
        <v>8.85</v>
      </c>
      <c r="AA298" s="146">
        <v>2.0000000000000002E-5</v>
      </c>
      <c r="AB298" s="146">
        <f t="shared" si="70"/>
        <v>1E-3</v>
      </c>
      <c r="AC298" s="146">
        <v>0</v>
      </c>
      <c r="AD298" s="147">
        <f t="shared" si="71"/>
        <v>0</v>
      </c>
      <c r="AR298" s="18" t="s">
        <v>146</v>
      </c>
      <c r="AT298" s="18" t="s">
        <v>142</v>
      </c>
      <c r="AU298" s="18" t="s">
        <v>97</v>
      </c>
      <c r="AY298" s="18" t="s">
        <v>140</v>
      </c>
      <c r="BE298" s="148">
        <f t="shared" si="72"/>
        <v>0</v>
      </c>
      <c r="BF298" s="148">
        <f t="shared" si="73"/>
        <v>0</v>
      </c>
      <c r="BG298" s="148">
        <f t="shared" si="74"/>
        <v>0</v>
      </c>
      <c r="BH298" s="148">
        <f t="shared" si="75"/>
        <v>0</v>
      </c>
      <c r="BI298" s="148">
        <f t="shared" si="76"/>
        <v>0</v>
      </c>
      <c r="BJ298" s="18" t="s">
        <v>86</v>
      </c>
      <c r="BK298" s="148">
        <f t="shared" si="77"/>
        <v>0</v>
      </c>
      <c r="BL298" s="18" t="s">
        <v>146</v>
      </c>
      <c r="BM298" s="18" t="s">
        <v>740</v>
      </c>
    </row>
    <row r="299" spans="2:65" s="1" customFormat="1" ht="22.5" customHeight="1">
      <c r="B299" s="138"/>
      <c r="C299" s="139" t="s">
        <v>741</v>
      </c>
      <c r="D299" s="139" t="s">
        <v>142</v>
      </c>
      <c r="E299" s="140" t="s">
        <v>742</v>
      </c>
      <c r="F299" s="205" t="s">
        <v>743</v>
      </c>
      <c r="G299" s="205"/>
      <c r="H299" s="205"/>
      <c r="I299" s="205"/>
      <c r="J299" s="141" t="s">
        <v>209</v>
      </c>
      <c r="K299" s="142">
        <v>30</v>
      </c>
      <c r="L299" s="143"/>
      <c r="M299" s="206"/>
      <c r="N299" s="206"/>
      <c r="O299" s="206"/>
      <c r="P299" s="206">
        <f t="shared" si="65"/>
        <v>0</v>
      </c>
      <c r="Q299" s="206"/>
      <c r="R299" s="144"/>
      <c r="T299" s="145" t="s">
        <v>5</v>
      </c>
      <c r="U299" s="41" t="s">
        <v>42</v>
      </c>
      <c r="V299" s="103">
        <f t="shared" si="66"/>
        <v>0</v>
      </c>
      <c r="W299" s="103">
        <f t="shared" si="67"/>
        <v>0</v>
      </c>
      <c r="X299" s="103">
        <f t="shared" si="68"/>
        <v>0</v>
      </c>
      <c r="Y299" s="146">
        <v>0.25</v>
      </c>
      <c r="Z299" s="146">
        <f t="shared" si="69"/>
        <v>7.5</v>
      </c>
      <c r="AA299" s="146">
        <v>2.0000000000000002E-5</v>
      </c>
      <c r="AB299" s="146">
        <f t="shared" si="70"/>
        <v>6.0000000000000006E-4</v>
      </c>
      <c r="AC299" s="146">
        <v>0</v>
      </c>
      <c r="AD299" s="147">
        <f t="shared" si="71"/>
        <v>0</v>
      </c>
      <c r="AR299" s="18" t="s">
        <v>146</v>
      </c>
      <c r="AT299" s="18" t="s">
        <v>142</v>
      </c>
      <c r="AU299" s="18" t="s">
        <v>97</v>
      </c>
      <c r="AY299" s="18" t="s">
        <v>140</v>
      </c>
      <c r="BE299" s="148">
        <f t="shared" si="72"/>
        <v>0</v>
      </c>
      <c r="BF299" s="148">
        <f t="shared" si="73"/>
        <v>0</v>
      </c>
      <c r="BG299" s="148">
        <f t="shared" si="74"/>
        <v>0</v>
      </c>
      <c r="BH299" s="148">
        <f t="shared" si="75"/>
        <v>0</v>
      </c>
      <c r="BI299" s="148">
        <f t="shared" si="76"/>
        <v>0</v>
      </c>
      <c r="BJ299" s="18" t="s">
        <v>86</v>
      </c>
      <c r="BK299" s="148">
        <f t="shared" si="77"/>
        <v>0</v>
      </c>
      <c r="BL299" s="18" t="s">
        <v>146</v>
      </c>
      <c r="BM299" s="18" t="s">
        <v>744</v>
      </c>
    </row>
    <row r="300" spans="2:65" s="1" customFormat="1" ht="22.5" customHeight="1">
      <c r="B300" s="138"/>
      <c r="C300" s="139" t="s">
        <v>745</v>
      </c>
      <c r="D300" s="139" t="s">
        <v>142</v>
      </c>
      <c r="E300" s="140" t="s">
        <v>746</v>
      </c>
      <c r="F300" s="205" t="s">
        <v>747</v>
      </c>
      <c r="G300" s="205"/>
      <c r="H300" s="205"/>
      <c r="I300" s="205"/>
      <c r="J300" s="141" t="s">
        <v>209</v>
      </c>
      <c r="K300" s="142">
        <v>20</v>
      </c>
      <c r="L300" s="143"/>
      <c r="M300" s="206"/>
      <c r="N300" s="206"/>
      <c r="O300" s="206"/>
      <c r="P300" s="206">
        <f t="shared" ref="P300:P331" si="78">ROUND(V300*K300,2)</f>
        <v>0</v>
      </c>
      <c r="Q300" s="206"/>
      <c r="R300" s="144"/>
      <c r="T300" s="145" t="s">
        <v>5</v>
      </c>
      <c r="U300" s="41" t="s">
        <v>42</v>
      </c>
      <c r="V300" s="103">
        <f t="shared" ref="V300:V331" si="79">L300+M300</f>
        <v>0</v>
      </c>
      <c r="W300" s="103">
        <f t="shared" ref="W300:W331" si="80">ROUND(L300*K300,2)</f>
        <v>0</v>
      </c>
      <c r="X300" s="103">
        <f t="shared" ref="X300:X331" si="81">ROUND(M300*K300,2)</f>
        <v>0</v>
      </c>
      <c r="Y300" s="146">
        <v>0.32200000000000001</v>
      </c>
      <c r="Z300" s="146">
        <f t="shared" ref="Z300:Z331" si="82">Y300*K300</f>
        <v>6.44</v>
      </c>
      <c r="AA300" s="146">
        <v>2.0000000000000002E-5</v>
      </c>
      <c r="AB300" s="146">
        <f t="shared" ref="AB300:AB331" si="83">AA300*K300</f>
        <v>4.0000000000000002E-4</v>
      </c>
      <c r="AC300" s="146">
        <v>0</v>
      </c>
      <c r="AD300" s="147">
        <f t="shared" ref="AD300:AD331" si="84">AC300*K300</f>
        <v>0</v>
      </c>
      <c r="AR300" s="18" t="s">
        <v>146</v>
      </c>
      <c r="AT300" s="18" t="s">
        <v>142</v>
      </c>
      <c r="AU300" s="18" t="s">
        <v>97</v>
      </c>
      <c r="AY300" s="18" t="s">
        <v>140</v>
      </c>
      <c r="BE300" s="148">
        <f t="shared" ref="BE300:BE331" si="85">IF(U300="základní",P300,0)</f>
        <v>0</v>
      </c>
      <c r="BF300" s="148">
        <f t="shared" ref="BF300:BF331" si="86">IF(U300="snížená",P300,0)</f>
        <v>0</v>
      </c>
      <c r="BG300" s="148">
        <f t="shared" ref="BG300:BG331" si="87">IF(U300="zákl. přenesená",P300,0)</f>
        <v>0</v>
      </c>
      <c r="BH300" s="148">
        <f t="shared" ref="BH300:BH331" si="88">IF(U300="sníž. přenesená",P300,0)</f>
        <v>0</v>
      </c>
      <c r="BI300" s="148">
        <f t="shared" ref="BI300:BI331" si="89">IF(U300="nulová",P300,0)</f>
        <v>0</v>
      </c>
      <c r="BJ300" s="18" t="s">
        <v>86</v>
      </c>
      <c r="BK300" s="148">
        <f t="shared" ref="BK300:BK331" si="90">ROUND(V300*K300,2)</f>
        <v>0</v>
      </c>
      <c r="BL300" s="18" t="s">
        <v>146</v>
      </c>
      <c r="BM300" s="18" t="s">
        <v>748</v>
      </c>
    </row>
    <row r="301" spans="2:65" s="1" customFormat="1" ht="31.5" customHeight="1">
      <c r="B301" s="138"/>
      <c r="C301" s="139" t="s">
        <v>749</v>
      </c>
      <c r="D301" s="139" t="s">
        <v>142</v>
      </c>
      <c r="E301" s="140" t="s">
        <v>750</v>
      </c>
      <c r="F301" s="205" t="s">
        <v>751</v>
      </c>
      <c r="G301" s="205"/>
      <c r="H301" s="205"/>
      <c r="I301" s="205"/>
      <c r="J301" s="141" t="s">
        <v>209</v>
      </c>
      <c r="K301" s="142">
        <v>30</v>
      </c>
      <c r="L301" s="143"/>
      <c r="M301" s="206"/>
      <c r="N301" s="206"/>
      <c r="O301" s="206"/>
      <c r="P301" s="206">
        <f t="shared" si="78"/>
        <v>0</v>
      </c>
      <c r="Q301" s="206"/>
      <c r="R301" s="144"/>
      <c r="T301" s="145" t="s">
        <v>5</v>
      </c>
      <c r="U301" s="41" t="s">
        <v>42</v>
      </c>
      <c r="V301" s="103">
        <f t="shared" si="79"/>
        <v>0</v>
      </c>
      <c r="W301" s="103">
        <f t="shared" si="80"/>
        <v>0</v>
      </c>
      <c r="X301" s="103">
        <f t="shared" si="81"/>
        <v>0</v>
      </c>
      <c r="Y301" s="146">
        <v>4.2000000000000003E-2</v>
      </c>
      <c r="Z301" s="146">
        <f t="shared" si="82"/>
        <v>1.26</v>
      </c>
      <c r="AA301" s="146">
        <v>6.0000000000000002E-5</v>
      </c>
      <c r="AB301" s="146">
        <f t="shared" si="83"/>
        <v>1.8E-3</v>
      </c>
      <c r="AC301" s="146">
        <v>4.6899999999999997E-3</v>
      </c>
      <c r="AD301" s="147">
        <f t="shared" si="84"/>
        <v>0.14069999999999999</v>
      </c>
      <c r="AR301" s="18" t="s">
        <v>146</v>
      </c>
      <c r="AT301" s="18" t="s">
        <v>142</v>
      </c>
      <c r="AU301" s="18" t="s">
        <v>97</v>
      </c>
      <c r="AY301" s="18" t="s">
        <v>140</v>
      </c>
      <c r="BE301" s="148">
        <f t="shared" si="85"/>
        <v>0</v>
      </c>
      <c r="BF301" s="148">
        <f t="shared" si="86"/>
        <v>0</v>
      </c>
      <c r="BG301" s="148">
        <f t="shared" si="87"/>
        <v>0</v>
      </c>
      <c r="BH301" s="148">
        <f t="shared" si="88"/>
        <v>0</v>
      </c>
      <c r="BI301" s="148">
        <f t="shared" si="89"/>
        <v>0</v>
      </c>
      <c r="BJ301" s="18" t="s">
        <v>86</v>
      </c>
      <c r="BK301" s="148">
        <f t="shared" si="90"/>
        <v>0</v>
      </c>
      <c r="BL301" s="18" t="s">
        <v>146</v>
      </c>
      <c r="BM301" s="18" t="s">
        <v>752</v>
      </c>
    </row>
    <row r="302" spans="2:65" s="1" customFormat="1" ht="31.5" customHeight="1">
      <c r="B302" s="138"/>
      <c r="C302" s="139" t="s">
        <v>753</v>
      </c>
      <c r="D302" s="139" t="s">
        <v>142</v>
      </c>
      <c r="E302" s="140" t="s">
        <v>754</v>
      </c>
      <c r="F302" s="205" t="s">
        <v>755</v>
      </c>
      <c r="G302" s="205"/>
      <c r="H302" s="205"/>
      <c r="I302" s="205"/>
      <c r="J302" s="141" t="s">
        <v>209</v>
      </c>
      <c r="K302" s="142">
        <v>20</v>
      </c>
      <c r="L302" s="143"/>
      <c r="M302" s="206"/>
      <c r="N302" s="206"/>
      <c r="O302" s="206"/>
      <c r="P302" s="206">
        <f t="shared" si="78"/>
        <v>0</v>
      </c>
      <c r="Q302" s="206"/>
      <c r="R302" s="144"/>
      <c r="T302" s="145" t="s">
        <v>5</v>
      </c>
      <c r="U302" s="41" t="s">
        <v>42</v>
      </c>
      <c r="V302" s="103">
        <f t="shared" si="79"/>
        <v>0</v>
      </c>
      <c r="W302" s="103">
        <f t="shared" si="80"/>
        <v>0</v>
      </c>
      <c r="X302" s="103">
        <f t="shared" si="81"/>
        <v>0</v>
      </c>
      <c r="Y302" s="146">
        <v>0.104</v>
      </c>
      <c r="Z302" s="146">
        <f t="shared" si="82"/>
        <v>2.08</v>
      </c>
      <c r="AA302" s="146">
        <v>8.0000000000000007E-5</v>
      </c>
      <c r="AB302" s="146">
        <f t="shared" si="83"/>
        <v>1.6000000000000001E-3</v>
      </c>
      <c r="AC302" s="146">
        <v>9.0799999999999995E-3</v>
      </c>
      <c r="AD302" s="147">
        <f t="shared" si="84"/>
        <v>0.18159999999999998</v>
      </c>
      <c r="AR302" s="18" t="s">
        <v>146</v>
      </c>
      <c r="AT302" s="18" t="s">
        <v>142</v>
      </c>
      <c r="AU302" s="18" t="s">
        <v>97</v>
      </c>
      <c r="AY302" s="18" t="s">
        <v>140</v>
      </c>
      <c r="BE302" s="148">
        <f t="shared" si="85"/>
        <v>0</v>
      </c>
      <c r="BF302" s="148">
        <f t="shared" si="86"/>
        <v>0</v>
      </c>
      <c r="BG302" s="148">
        <f t="shared" si="87"/>
        <v>0</v>
      </c>
      <c r="BH302" s="148">
        <f t="shared" si="88"/>
        <v>0</v>
      </c>
      <c r="BI302" s="148">
        <f t="shared" si="89"/>
        <v>0</v>
      </c>
      <c r="BJ302" s="18" t="s">
        <v>86</v>
      </c>
      <c r="BK302" s="148">
        <f t="shared" si="90"/>
        <v>0</v>
      </c>
      <c r="BL302" s="18" t="s">
        <v>146</v>
      </c>
      <c r="BM302" s="18" t="s">
        <v>756</v>
      </c>
    </row>
    <row r="303" spans="2:65" s="1" customFormat="1" ht="31.5" customHeight="1">
      <c r="B303" s="138"/>
      <c r="C303" s="139" t="s">
        <v>757</v>
      </c>
      <c r="D303" s="139" t="s">
        <v>142</v>
      </c>
      <c r="E303" s="140" t="s">
        <v>758</v>
      </c>
      <c r="F303" s="205" t="s">
        <v>759</v>
      </c>
      <c r="G303" s="205"/>
      <c r="H303" s="205"/>
      <c r="I303" s="205"/>
      <c r="J303" s="141" t="s">
        <v>209</v>
      </c>
      <c r="K303" s="142">
        <v>20</v>
      </c>
      <c r="L303" s="143"/>
      <c r="M303" s="206"/>
      <c r="N303" s="206"/>
      <c r="O303" s="206"/>
      <c r="P303" s="206">
        <f t="shared" si="78"/>
        <v>0</v>
      </c>
      <c r="Q303" s="206"/>
      <c r="R303" s="144"/>
      <c r="T303" s="145" t="s">
        <v>5</v>
      </c>
      <c r="U303" s="41" t="s">
        <v>42</v>
      </c>
      <c r="V303" s="103">
        <f t="shared" si="79"/>
        <v>0</v>
      </c>
      <c r="W303" s="103">
        <f t="shared" si="80"/>
        <v>0</v>
      </c>
      <c r="X303" s="103">
        <f t="shared" si="81"/>
        <v>0</v>
      </c>
      <c r="Y303" s="146">
        <v>0.13500000000000001</v>
      </c>
      <c r="Z303" s="146">
        <f t="shared" si="82"/>
        <v>2.7</v>
      </c>
      <c r="AA303" s="146">
        <v>1.2E-4</v>
      </c>
      <c r="AB303" s="146">
        <f t="shared" si="83"/>
        <v>2.4000000000000002E-3</v>
      </c>
      <c r="AC303" s="146">
        <v>1.5010000000000001E-2</v>
      </c>
      <c r="AD303" s="147">
        <f t="shared" si="84"/>
        <v>0.30020000000000002</v>
      </c>
      <c r="AR303" s="18" t="s">
        <v>146</v>
      </c>
      <c r="AT303" s="18" t="s">
        <v>142</v>
      </c>
      <c r="AU303" s="18" t="s">
        <v>97</v>
      </c>
      <c r="AY303" s="18" t="s">
        <v>140</v>
      </c>
      <c r="BE303" s="148">
        <f t="shared" si="85"/>
        <v>0</v>
      </c>
      <c r="BF303" s="148">
        <f t="shared" si="86"/>
        <v>0</v>
      </c>
      <c r="BG303" s="148">
        <f t="shared" si="87"/>
        <v>0</v>
      </c>
      <c r="BH303" s="148">
        <f t="shared" si="88"/>
        <v>0</v>
      </c>
      <c r="BI303" s="148">
        <f t="shared" si="89"/>
        <v>0</v>
      </c>
      <c r="BJ303" s="18" t="s">
        <v>86</v>
      </c>
      <c r="BK303" s="148">
        <f t="shared" si="90"/>
        <v>0</v>
      </c>
      <c r="BL303" s="18" t="s">
        <v>146</v>
      </c>
      <c r="BM303" s="18" t="s">
        <v>760</v>
      </c>
    </row>
    <row r="304" spans="2:65" s="1" customFormat="1" ht="31.5" customHeight="1">
      <c r="B304" s="138"/>
      <c r="C304" s="139" t="s">
        <v>761</v>
      </c>
      <c r="D304" s="139" t="s">
        <v>142</v>
      </c>
      <c r="E304" s="140" t="s">
        <v>762</v>
      </c>
      <c r="F304" s="205" t="s">
        <v>763</v>
      </c>
      <c r="G304" s="205"/>
      <c r="H304" s="205"/>
      <c r="I304" s="205"/>
      <c r="J304" s="141" t="s">
        <v>209</v>
      </c>
      <c r="K304" s="142">
        <v>100</v>
      </c>
      <c r="L304" s="143"/>
      <c r="M304" s="206"/>
      <c r="N304" s="206"/>
      <c r="O304" s="206"/>
      <c r="P304" s="206">
        <f t="shared" si="78"/>
        <v>0</v>
      </c>
      <c r="Q304" s="206"/>
      <c r="R304" s="144"/>
      <c r="T304" s="145" t="s">
        <v>5</v>
      </c>
      <c r="U304" s="41" t="s">
        <v>42</v>
      </c>
      <c r="V304" s="103">
        <f t="shared" si="79"/>
        <v>0</v>
      </c>
      <c r="W304" s="103">
        <f t="shared" si="80"/>
        <v>0</v>
      </c>
      <c r="X304" s="103">
        <f t="shared" si="81"/>
        <v>0</v>
      </c>
      <c r="Y304" s="146">
        <v>5.1999999999999998E-2</v>
      </c>
      <c r="Z304" s="146">
        <f t="shared" si="82"/>
        <v>5.2</v>
      </c>
      <c r="AA304" s="146">
        <v>4.0000000000000003E-5</v>
      </c>
      <c r="AB304" s="146">
        <f t="shared" si="83"/>
        <v>4.0000000000000001E-3</v>
      </c>
      <c r="AC304" s="146">
        <v>4.4999999999999999E-4</v>
      </c>
      <c r="AD304" s="147">
        <f t="shared" si="84"/>
        <v>4.4999999999999998E-2</v>
      </c>
      <c r="AR304" s="18" t="s">
        <v>146</v>
      </c>
      <c r="AT304" s="18" t="s">
        <v>142</v>
      </c>
      <c r="AU304" s="18" t="s">
        <v>97</v>
      </c>
      <c r="AY304" s="18" t="s">
        <v>140</v>
      </c>
      <c r="BE304" s="148">
        <f t="shared" si="85"/>
        <v>0</v>
      </c>
      <c r="BF304" s="148">
        <f t="shared" si="86"/>
        <v>0</v>
      </c>
      <c r="BG304" s="148">
        <f t="shared" si="87"/>
        <v>0</v>
      </c>
      <c r="BH304" s="148">
        <f t="shared" si="88"/>
        <v>0</v>
      </c>
      <c r="BI304" s="148">
        <f t="shared" si="89"/>
        <v>0</v>
      </c>
      <c r="BJ304" s="18" t="s">
        <v>86</v>
      </c>
      <c r="BK304" s="148">
        <f t="shared" si="90"/>
        <v>0</v>
      </c>
      <c r="BL304" s="18" t="s">
        <v>146</v>
      </c>
      <c r="BM304" s="18" t="s">
        <v>764</v>
      </c>
    </row>
    <row r="305" spans="2:65" s="1" customFormat="1" ht="31.5" customHeight="1">
      <c r="B305" s="138"/>
      <c r="C305" s="139" t="s">
        <v>765</v>
      </c>
      <c r="D305" s="139" t="s">
        <v>142</v>
      </c>
      <c r="E305" s="140" t="s">
        <v>766</v>
      </c>
      <c r="F305" s="205" t="s">
        <v>767</v>
      </c>
      <c r="G305" s="205"/>
      <c r="H305" s="205"/>
      <c r="I305" s="205"/>
      <c r="J305" s="141" t="s">
        <v>209</v>
      </c>
      <c r="K305" s="142">
        <v>30</v>
      </c>
      <c r="L305" s="143"/>
      <c r="M305" s="206"/>
      <c r="N305" s="206"/>
      <c r="O305" s="206"/>
      <c r="P305" s="206">
        <f t="shared" si="78"/>
        <v>0</v>
      </c>
      <c r="Q305" s="206"/>
      <c r="R305" s="144"/>
      <c r="T305" s="145" t="s">
        <v>5</v>
      </c>
      <c r="U305" s="41" t="s">
        <v>42</v>
      </c>
      <c r="V305" s="103">
        <f t="shared" si="79"/>
        <v>0</v>
      </c>
      <c r="W305" s="103">
        <f t="shared" si="80"/>
        <v>0</v>
      </c>
      <c r="X305" s="103">
        <f t="shared" si="81"/>
        <v>0</v>
      </c>
      <c r="Y305" s="146">
        <v>7.2999999999999995E-2</v>
      </c>
      <c r="Z305" s="146">
        <f t="shared" si="82"/>
        <v>2.19</v>
      </c>
      <c r="AA305" s="146">
        <v>6.0000000000000002E-5</v>
      </c>
      <c r="AB305" s="146">
        <f t="shared" si="83"/>
        <v>1.8E-3</v>
      </c>
      <c r="AC305" s="146">
        <v>1.1000000000000001E-3</v>
      </c>
      <c r="AD305" s="147">
        <f t="shared" si="84"/>
        <v>3.3000000000000002E-2</v>
      </c>
      <c r="AR305" s="18" t="s">
        <v>146</v>
      </c>
      <c r="AT305" s="18" t="s">
        <v>142</v>
      </c>
      <c r="AU305" s="18" t="s">
        <v>97</v>
      </c>
      <c r="AY305" s="18" t="s">
        <v>140</v>
      </c>
      <c r="BE305" s="148">
        <f t="shared" si="85"/>
        <v>0</v>
      </c>
      <c r="BF305" s="148">
        <f t="shared" si="86"/>
        <v>0</v>
      </c>
      <c r="BG305" s="148">
        <f t="shared" si="87"/>
        <v>0</v>
      </c>
      <c r="BH305" s="148">
        <f t="shared" si="88"/>
        <v>0</v>
      </c>
      <c r="BI305" s="148">
        <f t="shared" si="89"/>
        <v>0</v>
      </c>
      <c r="BJ305" s="18" t="s">
        <v>86</v>
      </c>
      <c r="BK305" s="148">
        <f t="shared" si="90"/>
        <v>0</v>
      </c>
      <c r="BL305" s="18" t="s">
        <v>146</v>
      </c>
      <c r="BM305" s="18" t="s">
        <v>768</v>
      </c>
    </row>
    <row r="306" spans="2:65" s="1" customFormat="1" ht="31.5" customHeight="1">
      <c r="B306" s="138"/>
      <c r="C306" s="139" t="s">
        <v>769</v>
      </c>
      <c r="D306" s="139" t="s">
        <v>142</v>
      </c>
      <c r="E306" s="140" t="s">
        <v>770</v>
      </c>
      <c r="F306" s="205" t="s">
        <v>771</v>
      </c>
      <c r="G306" s="205"/>
      <c r="H306" s="205"/>
      <c r="I306" s="205"/>
      <c r="J306" s="141" t="s">
        <v>209</v>
      </c>
      <c r="K306" s="142">
        <v>100</v>
      </c>
      <c r="L306" s="143"/>
      <c r="M306" s="206"/>
      <c r="N306" s="206"/>
      <c r="O306" s="206"/>
      <c r="P306" s="206">
        <f t="shared" si="78"/>
        <v>0</v>
      </c>
      <c r="Q306" s="206"/>
      <c r="R306" s="144"/>
      <c r="T306" s="145" t="s">
        <v>5</v>
      </c>
      <c r="U306" s="41" t="s">
        <v>42</v>
      </c>
      <c r="V306" s="103">
        <f t="shared" si="79"/>
        <v>0</v>
      </c>
      <c r="W306" s="103">
        <f t="shared" si="80"/>
        <v>0</v>
      </c>
      <c r="X306" s="103">
        <f t="shared" si="81"/>
        <v>0</v>
      </c>
      <c r="Y306" s="146">
        <v>0.16600000000000001</v>
      </c>
      <c r="Z306" s="146">
        <f t="shared" si="82"/>
        <v>16.600000000000001</v>
      </c>
      <c r="AA306" s="146">
        <v>9.0000000000000006E-5</v>
      </c>
      <c r="AB306" s="146">
        <f t="shared" si="83"/>
        <v>9.0000000000000011E-3</v>
      </c>
      <c r="AC306" s="146">
        <v>4.4999999999999999E-4</v>
      </c>
      <c r="AD306" s="147">
        <f t="shared" si="84"/>
        <v>4.4999999999999998E-2</v>
      </c>
      <c r="AR306" s="18" t="s">
        <v>146</v>
      </c>
      <c r="AT306" s="18" t="s">
        <v>142</v>
      </c>
      <c r="AU306" s="18" t="s">
        <v>97</v>
      </c>
      <c r="AY306" s="18" t="s">
        <v>140</v>
      </c>
      <c r="BE306" s="148">
        <f t="shared" si="85"/>
        <v>0</v>
      </c>
      <c r="BF306" s="148">
        <f t="shared" si="86"/>
        <v>0</v>
      </c>
      <c r="BG306" s="148">
        <f t="shared" si="87"/>
        <v>0</v>
      </c>
      <c r="BH306" s="148">
        <f t="shared" si="88"/>
        <v>0</v>
      </c>
      <c r="BI306" s="148">
        <f t="shared" si="89"/>
        <v>0</v>
      </c>
      <c r="BJ306" s="18" t="s">
        <v>86</v>
      </c>
      <c r="BK306" s="148">
        <f t="shared" si="90"/>
        <v>0</v>
      </c>
      <c r="BL306" s="18" t="s">
        <v>146</v>
      </c>
      <c r="BM306" s="18" t="s">
        <v>772</v>
      </c>
    </row>
    <row r="307" spans="2:65" s="1" customFormat="1" ht="31.5" customHeight="1">
      <c r="B307" s="138"/>
      <c r="C307" s="139" t="s">
        <v>773</v>
      </c>
      <c r="D307" s="139" t="s">
        <v>142</v>
      </c>
      <c r="E307" s="140" t="s">
        <v>774</v>
      </c>
      <c r="F307" s="205" t="s">
        <v>775</v>
      </c>
      <c r="G307" s="205"/>
      <c r="H307" s="205"/>
      <c r="I307" s="205"/>
      <c r="J307" s="141" t="s">
        <v>209</v>
      </c>
      <c r="K307" s="142">
        <v>80</v>
      </c>
      <c r="L307" s="143"/>
      <c r="M307" s="206"/>
      <c r="N307" s="206"/>
      <c r="O307" s="206"/>
      <c r="P307" s="206">
        <f t="shared" si="78"/>
        <v>0</v>
      </c>
      <c r="Q307" s="206"/>
      <c r="R307" s="144"/>
      <c r="T307" s="145" t="s">
        <v>5</v>
      </c>
      <c r="U307" s="41" t="s">
        <v>42</v>
      </c>
      <c r="V307" s="103">
        <f t="shared" si="79"/>
        <v>0</v>
      </c>
      <c r="W307" s="103">
        <f t="shared" si="80"/>
        <v>0</v>
      </c>
      <c r="X307" s="103">
        <f t="shared" si="81"/>
        <v>0</v>
      </c>
      <c r="Y307" s="146">
        <v>0.22900000000000001</v>
      </c>
      <c r="Z307" s="146">
        <f t="shared" si="82"/>
        <v>18.32</v>
      </c>
      <c r="AA307" s="146">
        <v>1.2999999999999999E-4</v>
      </c>
      <c r="AB307" s="146">
        <f t="shared" si="83"/>
        <v>1.04E-2</v>
      </c>
      <c r="AC307" s="146">
        <v>1.1000000000000001E-3</v>
      </c>
      <c r="AD307" s="147">
        <f t="shared" si="84"/>
        <v>8.8000000000000009E-2</v>
      </c>
      <c r="AR307" s="18" t="s">
        <v>146</v>
      </c>
      <c r="AT307" s="18" t="s">
        <v>142</v>
      </c>
      <c r="AU307" s="18" t="s">
        <v>97</v>
      </c>
      <c r="AY307" s="18" t="s">
        <v>140</v>
      </c>
      <c r="BE307" s="148">
        <f t="shared" si="85"/>
        <v>0</v>
      </c>
      <c r="BF307" s="148">
        <f t="shared" si="86"/>
        <v>0</v>
      </c>
      <c r="BG307" s="148">
        <f t="shared" si="87"/>
        <v>0</v>
      </c>
      <c r="BH307" s="148">
        <f t="shared" si="88"/>
        <v>0</v>
      </c>
      <c r="BI307" s="148">
        <f t="shared" si="89"/>
        <v>0</v>
      </c>
      <c r="BJ307" s="18" t="s">
        <v>86</v>
      </c>
      <c r="BK307" s="148">
        <f t="shared" si="90"/>
        <v>0</v>
      </c>
      <c r="BL307" s="18" t="s">
        <v>146</v>
      </c>
      <c r="BM307" s="18" t="s">
        <v>776</v>
      </c>
    </row>
    <row r="308" spans="2:65" s="1" customFormat="1" ht="31.5" customHeight="1">
      <c r="B308" s="138"/>
      <c r="C308" s="139" t="s">
        <v>777</v>
      </c>
      <c r="D308" s="139" t="s">
        <v>142</v>
      </c>
      <c r="E308" s="140" t="s">
        <v>778</v>
      </c>
      <c r="F308" s="205" t="s">
        <v>779</v>
      </c>
      <c r="G308" s="205"/>
      <c r="H308" s="205"/>
      <c r="I308" s="205"/>
      <c r="J308" s="141" t="s">
        <v>209</v>
      </c>
      <c r="K308" s="142">
        <v>50</v>
      </c>
      <c r="L308" s="143"/>
      <c r="M308" s="206"/>
      <c r="N308" s="206"/>
      <c r="O308" s="206"/>
      <c r="P308" s="206">
        <f t="shared" si="78"/>
        <v>0</v>
      </c>
      <c r="Q308" s="206"/>
      <c r="R308" s="144"/>
      <c r="T308" s="145" t="s">
        <v>5</v>
      </c>
      <c r="U308" s="41" t="s">
        <v>42</v>
      </c>
      <c r="V308" s="103">
        <f t="shared" si="79"/>
        <v>0</v>
      </c>
      <c r="W308" s="103">
        <f t="shared" si="80"/>
        <v>0</v>
      </c>
      <c r="X308" s="103">
        <f t="shared" si="81"/>
        <v>0</v>
      </c>
      <c r="Y308" s="146">
        <v>0.312</v>
      </c>
      <c r="Z308" s="146">
        <f t="shared" si="82"/>
        <v>15.6</v>
      </c>
      <c r="AA308" s="146">
        <v>1.7000000000000001E-4</v>
      </c>
      <c r="AB308" s="146">
        <f t="shared" si="83"/>
        <v>8.5000000000000006E-3</v>
      </c>
      <c r="AC308" s="146">
        <v>2.2000000000000001E-3</v>
      </c>
      <c r="AD308" s="147">
        <f t="shared" si="84"/>
        <v>0.11</v>
      </c>
      <c r="AR308" s="18" t="s">
        <v>146</v>
      </c>
      <c r="AT308" s="18" t="s">
        <v>142</v>
      </c>
      <c r="AU308" s="18" t="s">
        <v>97</v>
      </c>
      <c r="AY308" s="18" t="s">
        <v>140</v>
      </c>
      <c r="BE308" s="148">
        <f t="shared" si="85"/>
        <v>0</v>
      </c>
      <c r="BF308" s="148">
        <f t="shared" si="86"/>
        <v>0</v>
      </c>
      <c r="BG308" s="148">
        <f t="shared" si="87"/>
        <v>0</v>
      </c>
      <c r="BH308" s="148">
        <f t="shared" si="88"/>
        <v>0</v>
      </c>
      <c r="BI308" s="148">
        <f t="shared" si="89"/>
        <v>0</v>
      </c>
      <c r="BJ308" s="18" t="s">
        <v>86</v>
      </c>
      <c r="BK308" s="148">
        <f t="shared" si="90"/>
        <v>0</v>
      </c>
      <c r="BL308" s="18" t="s">
        <v>146</v>
      </c>
      <c r="BM308" s="18" t="s">
        <v>780</v>
      </c>
    </row>
    <row r="309" spans="2:65" s="1" customFormat="1" ht="31.5" customHeight="1">
      <c r="B309" s="138"/>
      <c r="C309" s="139" t="s">
        <v>781</v>
      </c>
      <c r="D309" s="139" t="s">
        <v>142</v>
      </c>
      <c r="E309" s="140" t="s">
        <v>782</v>
      </c>
      <c r="F309" s="205" t="s">
        <v>783</v>
      </c>
      <c r="G309" s="205"/>
      <c r="H309" s="205"/>
      <c r="I309" s="205"/>
      <c r="J309" s="141" t="s">
        <v>209</v>
      </c>
      <c r="K309" s="142">
        <v>2</v>
      </c>
      <c r="L309" s="143"/>
      <c r="M309" s="206"/>
      <c r="N309" s="206"/>
      <c r="O309" s="206"/>
      <c r="P309" s="206">
        <f t="shared" si="78"/>
        <v>0</v>
      </c>
      <c r="Q309" s="206"/>
      <c r="R309" s="144"/>
      <c r="T309" s="145" t="s">
        <v>5</v>
      </c>
      <c r="U309" s="41" t="s">
        <v>42</v>
      </c>
      <c r="V309" s="103">
        <f t="shared" si="79"/>
        <v>0</v>
      </c>
      <c r="W309" s="103">
        <f t="shared" si="80"/>
        <v>0</v>
      </c>
      <c r="X309" s="103">
        <f t="shared" si="81"/>
        <v>0</v>
      </c>
      <c r="Y309" s="146">
        <v>5.0999999999999997E-2</v>
      </c>
      <c r="Z309" s="146">
        <f t="shared" si="82"/>
        <v>0.10199999999999999</v>
      </c>
      <c r="AA309" s="146">
        <v>3.0000000000000001E-5</v>
      </c>
      <c r="AB309" s="146">
        <f t="shared" si="83"/>
        <v>6.0000000000000002E-5</v>
      </c>
      <c r="AC309" s="146">
        <v>0</v>
      </c>
      <c r="AD309" s="147">
        <f t="shared" si="84"/>
        <v>0</v>
      </c>
      <c r="AR309" s="18" t="s">
        <v>146</v>
      </c>
      <c r="AT309" s="18" t="s">
        <v>142</v>
      </c>
      <c r="AU309" s="18" t="s">
        <v>97</v>
      </c>
      <c r="AY309" s="18" t="s">
        <v>140</v>
      </c>
      <c r="BE309" s="148">
        <f t="shared" si="85"/>
        <v>0</v>
      </c>
      <c r="BF309" s="148">
        <f t="shared" si="86"/>
        <v>0</v>
      </c>
      <c r="BG309" s="148">
        <f t="shared" si="87"/>
        <v>0</v>
      </c>
      <c r="BH309" s="148">
        <f t="shared" si="88"/>
        <v>0</v>
      </c>
      <c r="BI309" s="148">
        <f t="shared" si="89"/>
        <v>0</v>
      </c>
      <c r="BJ309" s="18" t="s">
        <v>86</v>
      </c>
      <c r="BK309" s="148">
        <f t="shared" si="90"/>
        <v>0</v>
      </c>
      <c r="BL309" s="18" t="s">
        <v>146</v>
      </c>
      <c r="BM309" s="18" t="s">
        <v>784</v>
      </c>
    </row>
    <row r="310" spans="2:65" s="1" customFormat="1" ht="31.5" customHeight="1">
      <c r="B310" s="138"/>
      <c r="C310" s="149" t="s">
        <v>785</v>
      </c>
      <c r="D310" s="149" t="s">
        <v>169</v>
      </c>
      <c r="E310" s="150" t="s">
        <v>786</v>
      </c>
      <c r="F310" s="219" t="s">
        <v>787</v>
      </c>
      <c r="G310" s="219"/>
      <c r="H310" s="219"/>
      <c r="I310" s="219"/>
      <c r="J310" s="151" t="s">
        <v>209</v>
      </c>
      <c r="K310" s="152">
        <v>2</v>
      </c>
      <c r="L310" s="153"/>
      <c r="M310" s="220"/>
      <c r="N310" s="220"/>
      <c r="O310" s="221"/>
      <c r="P310" s="206">
        <f t="shared" si="78"/>
        <v>0</v>
      </c>
      <c r="Q310" s="206"/>
      <c r="R310" s="144"/>
      <c r="T310" s="145" t="s">
        <v>5</v>
      </c>
      <c r="U310" s="41" t="s">
        <v>42</v>
      </c>
      <c r="V310" s="103">
        <f t="shared" si="79"/>
        <v>0</v>
      </c>
      <c r="W310" s="103">
        <f t="shared" si="80"/>
        <v>0</v>
      </c>
      <c r="X310" s="103">
        <f t="shared" si="81"/>
        <v>0</v>
      </c>
      <c r="Y310" s="146">
        <v>0</v>
      </c>
      <c r="Z310" s="146">
        <f t="shared" si="82"/>
        <v>0</v>
      </c>
      <c r="AA310" s="146">
        <v>1.4999999999999999E-4</v>
      </c>
      <c r="AB310" s="146">
        <f t="shared" si="83"/>
        <v>2.9999999999999997E-4</v>
      </c>
      <c r="AC310" s="146">
        <v>0</v>
      </c>
      <c r="AD310" s="147">
        <f t="shared" si="84"/>
        <v>0</v>
      </c>
      <c r="AR310" s="18" t="s">
        <v>172</v>
      </c>
      <c r="AT310" s="18" t="s">
        <v>169</v>
      </c>
      <c r="AU310" s="18" t="s">
        <v>97</v>
      </c>
      <c r="AY310" s="18" t="s">
        <v>140</v>
      </c>
      <c r="BE310" s="148">
        <f t="shared" si="85"/>
        <v>0</v>
      </c>
      <c r="BF310" s="148">
        <f t="shared" si="86"/>
        <v>0</v>
      </c>
      <c r="BG310" s="148">
        <f t="shared" si="87"/>
        <v>0</v>
      </c>
      <c r="BH310" s="148">
        <f t="shared" si="88"/>
        <v>0</v>
      </c>
      <c r="BI310" s="148">
        <f t="shared" si="89"/>
        <v>0</v>
      </c>
      <c r="BJ310" s="18" t="s">
        <v>86</v>
      </c>
      <c r="BK310" s="148">
        <f t="shared" si="90"/>
        <v>0</v>
      </c>
      <c r="BL310" s="18" t="s">
        <v>146</v>
      </c>
      <c r="BM310" s="18" t="s">
        <v>788</v>
      </c>
    </row>
    <row r="311" spans="2:65" s="1" customFormat="1" ht="31.5" customHeight="1">
      <c r="B311" s="138"/>
      <c r="C311" s="139" t="s">
        <v>789</v>
      </c>
      <c r="D311" s="139" t="s">
        <v>142</v>
      </c>
      <c r="E311" s="140" t="s">
        <v>790</v>
      </c>
      <c r="F311" s="205" t="s">
        <v>791</v>
      </c>
      <c r="G311" s="205"/>
      <c r="H311" s="205"/>
      <c r="I311" s="205"/>
      <c r="J311" s="141" t="s">
        <v>209</v>
      </c>
      <c r="K311" s="142">
        <v>122</v>
      </c>
      <c r="L311" s="143"/>
      <c r="M311" s="206"/>
      <c r="N311" s="206"/>
      <c r="O311" s="206"/>
      <c r="P311" s="206">
        <f t="shared" si="78"/>
        <v>0</v>
      </c>
      <c r="Q311" s="206"/>
      <c r="R311" s="144"/>
      <c r="T311" s="145" t="s">
        <v>5</v>
      </c>
      <c r="U311" s="41" t="s">
        <v>42</v>
      </c>
      <c r="V311" s="103">
        <f t="shared" si="79"/>
        <v>0</v>
      </c>
      <c r="W311" s="103">
        <f t="shared" si="80"/>
        <v>0</v>
      </c>
      <c r="X311" s="103">
        <f t="shared" si="81"/>
        <v>0</v>
      </c>
      <c r="Y311" s="146">
        <v>5.0999999999999997E-2</v>
      </c>
      <c r="Z311" s="146">
        <f t="shared" si="82"/>
        <v>6.2219999999999995</v>
      </c>
      <c r="AA311" s="146">
        <v>3.0000000000000001E-5</v>
      </c>
      <c r="AB311" s="146">
        <f t="shared" si="83"/>
        <v>3.6600000000000001E-3</v>
      </c>
      <c r="AC311" s="146">
        <v>0</v>
      </c>
      <c r="AD311" s="147">
        <f t="shared" si="84"/>
        <v>0</v>
      </c>
      <c r="AR311" s="18" t="s">
        <v>146</v>
      </c>
      <c r="AT311" s="18" t="s">
        <v>142</v>
      </c>
      <c r="AU311" s="18" t="s">
        <v>97</v>
      </c>
      <c r="AY311" s="18" t="s">
        <v>140</v>
      </c>
      <c r="BE311" s="148">
        <f t="shared" si="85"/>
        <v>0</v>
      </c>
      <c r="BF311" s="148">
        <f t="shared" si="86"/>
        <v>0</v>
      </c>
      <c r="BG311" s="148">
        <f t="shared" si="87"/>
        <v>0</v>
      </c>
      <c r="BH311" s="148">
        <f t="shared" si="88"/>
        <v>0</v>
      </c>
      <c r="BI311" s="148">
        <f t="shared" si="89"/>
        <v>0</v>
      </c>
      <c r="BJ311" s="18" t="s">
        <v>86</v>
      </c>
      <c r="BK311" s="148">
        <f t="shared" si="90"/>
        <v>0</v>
      </c>
      <c r="BL311" s="18" t="s">
        <v>146</v>
      </c>
      <c r="BM311" s="18" t="s">
        <v>792</v>
      </c>
    </row>
    <row r="312" spans="2:65" s="1" customFormat="1" ht="22.5" customHeight="1">
      <c r="B312" s="138"/>
      <c r="C312" s="149" t="s">
        <v>793</v>
      </c>
      <c r="D312" s="149" t="s">
        <v>169</v>
      </c>
      <c r="E312" s="150" t="s">
        <v>794</v>
      </c>
      <c r="F312" s="219" t="s">
        <v>795</v>
      </c>
      <c r="G312" s="219"/>
      <c r="H312" s="219"/>
      <c r="I312" s="219"/>
      <c r="J312" s="151" t="s">
        <v>209</v>
      </c>
      <c r="K312" s="152">
        <v>7</v>
      </c>
      <c r="L312" s="153"/>
      <c r="M312" s="220"/>
      <c r="N312" s="220"/>
      <c r="O312" s="221"/>
      <c r="P312" s="206">
        <f t="shared" si="78"/>
        <v>0</v>
      </c>
      <c r="Q312" s="206"/>
      <c r="R312" s="144"/>
      <c r="T312" s="145" t="s">
        <v>5</v>
      </c>
      <c r="U312" s="41" t="s">
        <v>42</v>
      </c>
      <c r="V312" s="103">
        <f t="shared" si="79"/>
        <v>0</v>
      </c>
      <c r="W312" s="103">
        <f t="shared" si="80"/>
        <v>0</v>
      </c>
      <c r="X312" s="103">
        <f t="shared" si="81"/>
        <v>0</v>
      </c>
      <c r="Y312" s="146">
        <v>0</v>
      </c>
      <c r="Z312" s="146">
        <f t="shared" si="82"/>
        <v>0</v>
      </c>
      <c r="AA312" s="146">
        <v>2.3000000000000001E-4</v>
      </c>
      <c r="AB312" s="146">
        <f t="shared" si="83"/>
        <v>1.6100000000000001E-3</v>
      </c>
      <c r="AC312" s="146">
        <v>0</v>
      </c>
      <c r="AD312" s="147">
        <f t="shared" si="84"/>
        <v>0</v>
      </c>
      <c r="AR312" s="18" t="s">
        <v>172</v>
      </c>
      <c r="AT312" s="18" t="s">
        <v>169</v>
      </c>
      <c r="AU312" s="18" t="s">
        <v>97</v>
      </c>
      <c r="AY312" s="18" t="s">
        <v>140</v>
      </c>
      <c r="BE312" s="148">
        <f t="shared" si="85"/>
        <v>0</v>
      </c>
      <c r="BF312" s="148">
        <f t="shared" si="86"/>
        <v>0</v>
      </c>
      <c r="BG312" s="148">
        <f t="shared" si="87"/>
        <v>0</v>
      </c>
      <c r="BH312" s="148">
        <f t="shared" si="88"/>
        <v>0</v>
      </c>
      <c r="BI312" s="148">
        <f t="shared" si="89"/>
        <v>0</v>
      </c>
      <c r="BJ312" s="18" t="s">
        <v>86</v>
      </c>
      <c r="BK312" s="148">
        <f t="shared" si="90"/>
        <v>0</v>
      </c>
      <c r="BL312" s="18" t="s">
        <v>146</v>
      </c>
      <c r="BM312" s="18" t="s">
        <v>796</v>
      </c>
    </row>
    <row r="313" spans="2:65" s="1" customFormat="1" ht="31.5" customHeight="1">
      <c r="B313" s="138"/>
      <c r="C313" s="149" t="s">
        <v>797</v>
      </c>
      <c r="D313" s="149" t="s">
        <v>169</v>
      </c>
      <c r="E313" s="150" t="s">
        <v>798</v>
      </c>
      <c r="F313" s="219" t="s">
        <v>799</v>
      </c>
      <c r="G313" s="219"/>
      <c r="H313" s="219"/>
      <c r="I313" s="219"/>
      <c r="J313" s="151" t="s">
        <v>209</v>
      </c>
      <c r="K313" s="152">
        <v>115</v>
      </c>
      <c r="L313" s="153"/>
      <c r="M313" s="220"/>
      <c r="N313" s="220"/>
      <c r="O313" s="221"/>
      <c r="P313" s="206">
        <f t="shared" si="78"/>
        <v>0</v>
      </c>
      <c r="Q313" s="206"/>
      <c r="R313" s="144"/>
      <c r="T313" s="145" t="s">
        <v>5</v>
      </c>
      <c r="U313" s="41" t="s">
        <v>42</v>
      </c>
      <c r="V313" s="103">
        <f t="shared" si="79"/>
        <v>0</v>
      </c>
      <c r="W313" s="103">
        <f t="shared" si="80"/>
        <v>0</v>
      </c>
      <c r="X313" s="103">
        <f t="shared" si="81"/>
        <v>0</v>
      </c>
      <c r="Y313" s="146">
        <v>0</v>
      </c>
      <c r="Z313" s="146">
        <f t="shared" si="82"/>
        <v>0</v>
      </c>
      <c r="AA313" s="146">
        <v>1.9000000000000001E-4</v>
      </c>
      <c r="AB313" s="146">
        <f t="shared" si="83"/>
        <v>2.1850000000000001E-2</v>
      </c>
      <c r="AC313" s="146">
        <v>0</v>
      </c>
      <c r="AD313" s="147">
        <f t="shared" si="84"/>
        <v>0</v>
      </c>
      <c r="AR313" s="18" t="s">
        <v>172</v>
      </c>
      <c r="AT313" s="18" t="s">
        <v>169</v>
      </c>
      <c r="AU313" s="18" t="s">
        <v>97</v>
      </c>
      <c r="AY313" s="18" t="s">
        <v>140</v>
      </c>
      <c r="BE313" s="148">
        <f t="shared" si="85"/>
        <v>0</v>
      </c>
      <c r="BF313" s="148">
        <f t="shared" si="86"/>
        <v>0</v>
      </c>
      <c r="BG313" s="148">
        <f t="shared" si="87"/>
        <v>0</v>
      </c>
      <c r="BH313" s="148">
        <f t="shared" si="88"/>
        <v>0</v>
      </c>
      <c r="BI313" s="148">
        <f t="shared" si="89"/>
        <v>0</v>
      </c>
      <c r="BJ313" s="18" t="s">
        <v>86</v>
      </c>
      <c r="BK313" s="148">
        <f t="shared" si="90"/>
        <v>0</v>
      </c>
      <c r="BL313" s="18" t="s">
        <v>146</v>
      </c>
      <c r="BM313" s="18" t="s">
        <v>800</v>
      </c>
    </row>
    <row r="314" spans="2:65" s="1" customFormat="1" ht="31.5" customHeight="1">
      <c r="B314" s="138"/>
      <c r="C314" s="139" t="s">
        <v>801</v>
      </c>
      <c r="D314" s="139" t="s">
        <v>142</v>
      </c>
      <c r="E314" s="140" t="s">
        <v>802</v>
      </c>
      <c r="F314" s="205" t="s">
        <v>803</v>
      </c>
      <c r="G314" s="205"/>
      <c r="H314" s="205"/>
      <c r="I314" s="205"/>
      <c r="J314" s="141" t="s">
        <v>209</v>
      </c>
      <c r="K314" s="142">
        <v>2</v>
      </c>
      <c r="L314" s="143"/>
      <c r="M314" s="206"/>
      <c r="N314" s="206"/>
      <c r="O314" s="206"/>
      <c r="P314" s="206">
        <f t="shared" si="78"/>
        <v>0</v>
      </c>
      <c r="Q314" s="206"/>
      <c r="R314" s="144"/>
      <c r="T314" s="145" t="s">
        <v>5</v>
      </c>
      <c r="U314" s="41" t="s">
        <v>42</v>
      </c>
      <c r="V314" s="103">
        <f t="shared" si="79"/>
        <v>0</v>
      </c>
      <c r="W314" s="103">
        <f t="shared" si="80"/>
        <v>0</v>
      </c>
      <c r="X314" s="103">
        <f t="shared" si="81"/>
        <v>0</v>
      </c>
      <c r="Y314" s="146">
        <v>5.2999999999999999E-2</v>
      </c>
      <c r="Z314" s="146">
        <f t="shared" si="82"/>
        <v>0.106</v>
      </c>
      <c r="AA314" s="146">
        <v>3.0000000000000001E-5</v>
      </c>
      <c r="AB314" s="146">
        <f t="shared" si="83"/>
        <v>6.0000000000000002E-5</v>
      </c>
      <c r="AC314" s="146">
        <v>0</v>
      </c>
      <c r="AD314" s="147">
        <f t="shared" si="84"/>
        <v>0</v>
      </c>
      <c r="AR314" s="18" t="s">
        <v>146</v>
      </c>
      <c r="AT314" s="18" t="s">
        <v>142</v>
      </c>
      <c r="AU314" s="18" t="s">
        <v>97</v>
      </c>
      <c r="AY314" s="18" t="s">
        <v>140</v>
      </c>
      <c r="BE314" s="148">
        <f t="shared" si="85"/>
        <v>0</v>
      </c>
      <c r="BF314" s="148">
        <f t="shared" si="86"/>
        <v>0</v>
      </c>
      <c r="BG314" s="148">
        <f t="shared" si="87"/>
        <v>0</v>
      </c>
      <c r="BH314" s="148">
        <f t="shared" si="88"/>
        <v>0</v>
      </c>
      <c r="BI314" s="148">
        <f t="shared" si="89"/>
        <v>0</v>
      </c>
      <c r="BJ314" s="18" t="s">
        <v>86</v>
      </c>
      <c r="BK314" s="148">
        <f t="shared" si="90"/>
        <v>0</v>
      </c>
      <c r="BL314" s="18" t="s">
        <v>146</v>
      </c>
      <c r="BM314" s="18" t="s">
        <v>804</v>
      </c>
    </row>
    <row r="315" spans="2:65" s="1" customFormat="1" ht="31.5" customHeight="1">
      <c r="B315" s="138"/>
      <c r="C315" s="149" t="s">
        <v>805</v>
      </c>
      <c r="D315" s="149" t="s">
        <v>169</v>
      </c>
      <c r="E315" s="150" t="s">
        <v>806</v>
      </c>
      <c r="F315" s="219" t="s">
        <v>807</v>
      </c>
      <c r="G315" s="219"/>
      <c r="H315" s="219"/>
      <c r="I315" s="219"/>
      <c r="J315" s="151" t="s">
        <v>209</v>
      </c>
      <c r="K315" s="152">
        <v>2</v>
      </c>
      <c r="L315" s="153"/>
      <c r="M315" s="220"/>
      <c r="N315" s="220"/>
      <c r="O315" s="221"/>
      <c r="P315" s="206">
        <f t="shared" si="78"/>
        <v>0</v>
      </c>
      <c r="Q315" s="206"/>
      <c r="R315" s="144"/>
      <c r="T315" s="145" t="s">
        <v>5</v>
      </c>
      <c r="U315" s="41" t="s">
        <v>42</v>
      </c>
      <c r="V315" s="103">
        <f t="shared" si="79"/>
        <v>0</v>
      </c>
      <c r="W315" s="103">
        <f t="shared" si="80"/>
        <v>0</v>
      </c>
      <c r="X315" s="103">
        <f t="shared" si="81"/>
        <v>0</v>
      </c>
      <c r="Y315" s="146">
        <v>0</v>
      </c>
      <c r="Z315" s="146">
        <f t="shared" si="82"/>
        <v>0</v>
      </c>
      <c r="AA315" s="146">
        <v>2.4000000000000001E-4</v>
      </c>
      <c r="AB315" s="146">
        <f t="shared" si="83"/>
        <v>4.8000000000000001E-4</v>
      </c>
      <c r="AC315" s="146">
        <v>0</v>
      </c>
      <c r="AD315" s="147">
        <f t="shared" si="84"/>
        <v>0</v>
      </c>
      <c r="AR315" s="18" t="s">
        <v>172</v>
      </c>
      <c r="AT315" s="18" t="s">
        <v>169</v>
      </c>
      <c r="AU315" s="18" t="s">
        <v>97</v>
      </c>
      <c r="AY315" s="18" t="s">
        <v>140</v>
      </c>
      <c r="BE315" s="148">
        <f t="shared" si="85"/>
        <v>0</v>
      </c>
      <c r="BF315" s="148">
        <f t="shared" si="86"/>
        <v>0</v>
      </c>
      <c r="BG315" s="148">
        <f t="shared" si="87"/>
        <v>0</v>
      </c>
      <c r="BH315" s="148">
        <f t="shared" si="88"/>
        <v>0</v>
      </c>
      <c r="BI315" s="148">
        <f t="shared" si="89"/>
        <v>0</v>
      </c>
      <c r="BJ315" s="18" t="s">
        <v>86</v>
      </c>
      <c r="BK315" s="148">
        <f t="shared" si="90"/>
        <v>0</v>
      </c>
      <c r="BL315" s="18" t="s">
        <v>146</v>
      </c>
      <c r="BM315" s="18" t="s">
        <v>808</v>
      </c>
    </row>
    <row r="316" spans="2:65" s="1" customFormat="1" ht="22.5" customHeight="1">
      <c r="B316" s="138"/>
      <c r="C316" s="139" t="s">
        <v>809</v>
      </c>
      <c r="D316" s="139" t="s">
        <v>142</v>
      </c>
      <c r="E316" s="140" t="s">
        <v>810</v>
      </c>
      <c r="F316" s="205" t="s">
        <v>811</v>
      </c>
      <c r="G316" s="205"/>
      <c r="H316" s="205"/>
      <c r="I316" s="205"/>
      <c r="J316" s="141" t="s">
        <v>209</v>
      </c>
      <c r="K316" s="142">
        <v>17</v>
      </c>
      <c r="L316" s="143"/>
      <c r="M316" s="206"/>
      <c r="N316" s="206"/>
      <c r="O316" s="206"/>
      <c r="P316" s="206">
        <f t="shared" si="78"/>
        <v>0</v>
      </c>
      <c r="Q316" s="206"/>
      <c r="R316" s="144"/>
      <c r="T316" s="145" t="s">
        <v>5</v>
      </c>
      <c r="U316" s="41" t="s">
        <v>42</v>
      </c>
      <c r="V316" s="103">
        <f t="shared" si="79"/>
        <v>0</v>
      </c>
      <c r="W316" s="103">
        <f t="shared" si="80"/>
        <v>0</v>
      </c>
      <c r="X316" s="103">
        <f t="shared" si="81"/>
        <v>0</v>
      </c>
      <c r="Y316" s="146">
        <v>0.16500000000000001</v>
      </c>
      <c r="Z316" s="146">
        <f t="shared" si="82"/>
        <v>2.8050000000000002</v>
      </c>
      <c r="AA316" s="146">
        <v>6.9999999999999994E-5</v>
      </c>
      <c r="AB316" s="146">
        <f t="shared" si="83"/>
        <v>1.1899999999999999E-3</v>
      </c>
      <c r="AC316" s="146">
        <v>0</v>
      </c>
      <c r="AD316" s="147">
        <f t="shared" si="84"/>
        <v>0</v>
      </c>
      <c r="AR316" s="18" t="s">
        <v>146</v>
      </c>
      <c r="AT316" s="18" t="s">
        <v>142</v>
      </c>
      <c r="AU316" s="18" t="s">
        <v>97</v>
      </c>
      <c r="AY316" s="18" t="s">
        <v>140</v>
      </c>
      <c r="BE316" s="148">
        <f t="shared" si="85"/>
        <v>0</v>
      </c>
      <c r="BF316" s="148">
        <f t="shared" si="86"/>
        <v>0</v>
      </c>
      <c r="BG316" s="148">
        <f t="shared" si="87"/>
        <v>0</v>
      </c>
      <c r="BH316" s="148">
        <f t="shared" si="88"/>
        <v>0</v>
      </c>
      <c r="BI316" s="148">
        <f t="shared" si="89"/>
        <v>0</v>
      </c>
      <c r="BJ316" s="18" t="s">
        <v>86</v>
      </c>
      <c r="BK316" s="148">
        <f t="shared" si="90"/>
        <v>0</v>
      </c>
      <c r="BL316" s="18" t="s">
        <v>146</v>
      </c>
      <c r="BM316" s="18" t="s">
        <v>812</v>
      </c>
    </row>
    <row r="317" spans="2:65" s="1" customFormat="1" ht="44.25" customHeight="1">
      <c r="B317" s="138"/>
      <c r="C317" s="149" t="s">
        <v>813</v>
      </c>
      <c r="D317" s="149" t="s">
        <v>169</v>
      </c>
      <c r="E317" s="150" t="s">
        <v>814</v>
      </c>
      <c r="F317" s="219" t="s">
        <v>815</v>
      </c>
      <c r="G317" s="219"/>
      <c r="H317" s="219"/>
      <c r="I317" s="219"/>
      <c r="J317" s="151" t="s">
        <v>209</v>
      </c>
      <c r="K317" s="152">
        <v>10</v>
      </c>
      <c r="L317" s="153"/>
      <c r="M317" s="220"/>
      <c r="N317" s="220"/>
      <c r="O317" s="221"/>
      <c r="P317" s="206">
        <f t="shared" si="78"/>
        <v>0</v>
      </c>
      <c r="Q317" s="206"/>
      <c r="R317" s="144"/>
      <c r="T317" s="145" t="s">
        <v>5</v>
      </c>
      <c r="U317" s="41" t="s">
        <v>42</v>
      </c>
      <c r="V317" s="103">
        <f t="shared" si="79"/>
        <v>0</v>
      </c>
      <c r="W317" s="103">
        <f t="shared" si="80"/>
        <v>0</v>
      </c>
      <c r="X317" s="103">
        <f t="shared" si="81"/>
        <v>0</v>
      </c>
      <c r="Y317" s="146">
        <v>0</v>
      </c>
      <c r="Z317" s="146">
        <f t="shared" si="82"/>
        <v>0</v>
      </c>
      <c r="AA317" s="146">
        <v>1.4999999999999999E-4</v>
      </c>
      <c r="AB317" s="146">
        <f t="shared" si="83"/>
        <v>1.4999999999999998E-3</v>
      </c>
      <c r="AC317" s="146">
        <v>0</v>
      </c>
      <c r="AD317" s="147">
        <f t="shared" si="84"/>
        <v>0</v>
      </c>
      <c r="AR317" s="18" t="s">
        <v>172</v>
      </c>
      <c r="AT317" s="18" t="s">
        <v>169</v>
      </c>
      <c r="AU317" s="18" t="s">
        <v>97</v>
      </c>
      <c r="AY317" s="18" t="s">
        <v>140</v>
      </c>
      <c r="BE317" s="148">
        <f t="shared" si="85"/>
        <v>0</v>
      </c>
      <c r="BF317" s="148">
        <f t="shared" si="86"/>
        <v>0</v>
      </c>
      <c r="BG317" s="148">
        <f t="shared" si="87"/>
        <v>0</v>
      </c>
      <c r="BH317" s="148">
        <f t="shared" si="88"/>
        <v>0</v>
      </c>
      <c r="BI317" s="148">
        <f t="shared" si="89"/>
        <v>0</v>
      </c>
      <c r="BJ317" s="18" t="s">
        <v>86</v>
      </c>
      <c r="BK317" s="148">
        <f t="shared" si="90"/>
        <v>0</v>
      </c>
      <c r="BL317" s="18" t="s">
        <v>146</v>
      </c>
      <c r="BM317" s="18" t="s">
        <v>816</v>
      </c>
    </row>
    <row r="318" spans="2:65" s="1" customFormat="1" ht="44.25" customHeight="1">
      <c r="B318" s="138"/>
      <c r="C318" s="149" t="s">
        <v>817</v>
      </c>
      <c r="D318" s="149" t="s">
        <v>169</v>
      </c>
      <c r="E318" s="150" t="s">
        <v>818</v>
      </c>
      <c r="F318" s="219" t="s">
        <v>819</v>
      </c>
      <c r="G318" s="219"/>
      <c r="H318" s="219"/>
      <c r="I318" s="219"/>
      <c r="J318" s="151" t="s">
        <v>209</v>
      </c>
      <c r="K318" s="152">
        <v>7</v>
      </c>
      <c r="L318" s="153"/>
      <c r="M318" s="220"/>
      <c r="N318" s="220"/>
      <c r="O318" s="221"/>
      <c r="P318" s="206">
        <f t="shared" si="78"/>
        <v>0</v>
      </c>
      <c r="Q318" s="206"/>
      <c r="R318" s="144"/>
      <c r="T318" s="145" t="s">
        <v>5</v>
      </c>
      <c r="U318" s="41" t="s">
        <v>42</v>
      </c>
      <c r="V318" s="103">
        <f t="shared" si="79"/>
        <v>0</v>
      </c>
      <c r="W318" s="103">
        <f t="shared" si="80"/>
        <v>0</v>
      </c>
      <c r="X318" s="103">
        <f t="shared" si="81"/>
        <v>0</v>
      </c>
      <c r="Y318" s="146">
        <v>0</v>
      </c>
      <c r="Z318" s="146">
        <f t="shared" si="82"/>
        <v>0</v>
      </c>
      <c r="AA318" s="146">
        <v>1.4999999999999999E-4</v>
      </c>
      <c r="AB318" s="146">
        <f t="shared" si="83"/>
        <v>1.0499999999999999E-3</v>
      </c>
      <c r="AC318" s="146">
        <v>0</v>
      </c>
      <c r="AD318" s="147">
        <f t="shared" si="84"/>
        <v>0</v>
      </c>
      <c r="AR318" s="18" t="s">
        <v>172</v>
      </c>
      <c r="AT318" s="18" t="s">
        <v>169</v>
      </c>
      <c r="AU318" s="18" t="s">
        <v>97</v>
      </c>
      <c r="AY318" s="18" t="s">
        <v>140</v>
      </c>
      <c r="BE318" s="148">
        <f t="shared" si="85"/>
        <v>0</v>
      </c>
      <c r="BF318" s="148">
        <f t="shared" si="86"/>
        <v>0</v>
      </c>
      <c r="BG318" s="148">
        <f t="shared" si="87"/>
        <v>0</v>
      </c>
      <c r="BH318" s="148">
        <f t="shared" si="88"/>
        <v>0</v>
      </c>
      <c r="BI318" s="148">
        <f t="shared" si="89"/>
        <v>0</v>
      </c>
      <c r="BJ318" s="18" t="s">
        <v>86</v>
      </c>
      <c r="BK318" s="148">
        <f t="shared" si="90"/>
        <v>0</v>
      </c>
      <c r="BL318" s="18" t="s">
        <v>146</v>
      </c>
      <c r="BM318" s="18" t="s">
        <v>820</v>
      </c>
    </row>
    <row r="319" spans="2:65" s="1" customFormat="1" ht="22.5" customHeight="1">
      <c r="B319" s="138"/>
      <c r="C319" s="139" t="s">
        <v>821</v>
      </c>
      <c r="D319" s="139" t="s">
        <v>142</v>
      </c>
      <c r="E319" s="140" t="s">
        <v>822</v>
      </c>
      <c r="F319" s="205" t="s">
        <v>823</v>
      </c>
      <c r="G319" s="205"/>
      <c r="H319" s="205"/>
      <c r="I319" s="205"/>
      <c r="J319" s="141" t="s">
        <v>209</v>
      </c>
      <c r="K319" s="142">
        <v>152</v>
      </c>
      <c r="L319" s="143"/>
      <c r="M319" s="206"/>
      <c r="N319" s="206"/>
      <c r="O319" s="206"/>
      <c r="P319" s="206">
        <f t="shared" si="78"/>
        <v>0</v>
      </c>
      <c r="Q319" s="206"/>
      <c r="R319" s="144"/>
      <c r="T319" s="145" t="s">
        <v>5</v>
      </c>
      <c r="U319" s="41" t="s">
        <v>42</v>
      </c>
      <c r="V319" s="103">
        <f t="shared" si="79"/>
        <v>0</v>
      </c>
      <c r="W319" s="103">
        <f t="shared" si="80"/>
        <v>0</v>
      </c>
      <c r="X319" s="103">
        <f t="shared" si="81"/>
        <v>0</v>
      </c>
      <c r="Y319" s="146">
        <v>0.16500000000000001</v>
      </c>
      <c r="Z319" s="146">
        <f t="shared" si="82"/>
        <v>25.080000000000002</v>
      </c>
      <c r="AA319" s="146">
        <v>8.0000000000000007E-5</v>
      </c>
      <c r="AB319" s="146">
        <f t="shared" si="83"/>
        <v>1.2160000000000001E-2</v>
      </c>
      <c r="AC319" s="146">
        <v>0</v>
      </c>
      <c r="AD319" s="147">
        <f t="shared" si="84"/>
        <v>0</v>
      </c>
      <c r="AR319" s="18" t="s">
        <v>146</v>
      </c>
      <c r="AT319" s="18" t="s">
        <v>142</v>
      </c>
      <c r="AU319" s="18" t="s">
        <v>97</v>
      </c>
      <c r="AY319" s="18" t="s">
        <v>140</v>
      </c>
      <c r="BE319" s="148">
        <f t="shared" si="85"/>
        <v>0</v>
      </c>
      <c r="BF319" s="148">
        <f t="shared" si="86"/>
        <v>0</v>
      </c>
      <c r="BG319" s="148">
        <f t="shared" si="87"/>
        <v>0</v>
      </c>
      <c r="BH319" s="148">
        <f t="shared" si="88"/>
        <v>0</v>
      </c>
      <c r="BI319" s="148">
        <f t="shared" si="89"/>
        <v>0</v>
      </c>
      <c r="BJ319" s="18" t="s">
        <v>86</v>
      </c>
      <c r="BK319" s="148">
        <f t="shared" si="90"/>
        <v>0</v>
      </c>
      <c r="BL319" s="18" t="s">
        <v>146</v>
      </c>
      <c r="BM319" s="18" t="s">
        <v>824</v>
      </c>
    </row>
    <row r="320" spans="2:65" s="1" customFormat="1" ht="31.5" customHeight="1">
      <c r="B320" s="138"/>
      <c r="C320" s="149" t="s">
        <v>825</v>
      </c>
      <c r="D320" s="149" t="s">
        <v>169</v>
      </c>
      <c r="E320" s="150" t="s">
        <v>826</v>
      </c>
      <c r="F320" s="219" t="s">
        <v>827</v>
      </c>
      <c r="G320" s="219"/>
      <c r="H320" s="219"/>
      <c r="I320" s="219"/>
      <c r="J320" s="151" t="s">
        <v>209</v>
      </c>
      <c r="K320" s="152">
        <v>6</v>
      </c>
      <c r="L320" s="153"/>
      <c r="M320" s="220"/>
      <c r="N320" s="220"/>
      <c r="O320" s="221"/>
      <c r="P320" s="206">
        <f t="shared" si="78"/>
        <v>0</v>
      </c>
      <c r="Q320" s="206"/>
      <c r="R320" s="144"/>
      <c r="T320" s="145" t="s">
        <v>5</v>
      </c>
      <c r="U320" s="41" t="s">
        <v>42</v>
      </c>
      <c r="V320" s="103">
        <f t="shared" si="79"/>
        <v>0</v>
      </c>
      <c r="W320" s="103">
        <f t="shared" si="80"/>
        <v>0</v>
      </c>
      <c r="X320" s="103">
        <f t="shared" si="81"/>
        <v>0</v>
      </c>
      <c r="Y320" s="146">
        <v>0</v>
      </c>
      <c r="Z320" s="146">
        <f t="shared" si="82"/>
        <v>0</v>
      </c>
      <c r="AA320" s="146">
        <v>3.3E-4</v>
      </c>
      <c r="AB320" s="146">
        <f t="shared" si="83"/>
        <v>1.98E-3</v>
      </c>
      <c r="AC320" s="146">
        <v>0</v>
      </c>
      <c r="AD320" s="147">
        <f t="shared" si="84"/>
        <v>0</v>
      </c>
      <c r="AR320" s="18" t="s">
        <v>172</v>
      </c>
      <c r="AT320" s="18" t="s">
        <v>169</v>
      </c>
      <c r="AU320" s="18" t="s">
        <v>97</v>
      </c>
      <c r="AY320" s="18" t="s">
        <v>140</v>
      </c>
      <c r="BE320" s="148">
        <f t="shared" si="85"/>
        <v>0</v>
      </c>
      <c r="BF320" s="148">
        <f t="shared" si="86"/>
        <v>0</v>
      </c>
      <c r="BG320" s="148">
        <f t="shared" si="87"/>
        <v>0</v>
      </c>
      <c r="BH320" s="148">
        <f t="shared" si="88"/>
        <v>0</v>
      </c>
      <c r="BI320" s="148">
        <f t="shared" si="89"/>
        <v>0</v>
      </c>
      <c r="BJ320" s="18" t="s">
        <v>86</v>
      </c>
      <c r="BK320" s="148">
        <f t="shared" si="90"/>
        <v>0</v>
      </c>
      <c r="BL320" s="18" t="s">
        <v>146</v>
      </c>
      <c r="BM320" s="18" t="s">
        <v>828</v>
      </c>
    </row>
    <row r="321" spans="2:65" s="1" customFormat="1" ht="44.25" customHeight="1">
      <c r="B321" s="138"/>
      <c r="C321" s="149" t="s">
        <v>829</v>
      </c>
      <c r="D321" s="149" t="s">
        <v>169</v>
      </c>
      <c r="E321" s="150" t="s">
        <v>830</v>
      </c>
      <c r="F321" s="219" t="s">
        <v>831</v>
      </c>
      <c r="G321" s="219"/>
      <c r="H321" s="219"/>
      <c r="I321" s="219"/>
      <c r="J321" s="151" t="s">
        <v>209</v>
      </c>
      <c r="K321" s="152">
        <v>22</v>
      </c>
      <c r="L321" s="153"/>
      <c r="M321" s="220"/>
      <c r="N321" s="220"/>
      <c r="O321" s="221"/>
      <c r="P321" s="206">
        <f t="shared" si="78"/>
        <v>0</v>
      </c>
      <c r="Q321" s="206"/>
      <c r="R321" s="144"/>
      <c r="T321" s="145" t="s">
        <v>5</v>
      </c>
      <c r="U321" s="41" t="s">
        <v>42</v>
      </c>
      <c r="V321" s="103">
        <f t="shared" si="79"/>
        <v>0</v>
      </c>
      <c r="W321" s="103">
        <f t="shared" si="80"/>
        <v>0</v>
      </c>
      <c r="X321" s="103">
        <f t="shared" si="81"/>
        <v>0</v>
      </c>
      <c r="Y321" s="146">
        <v>0</v>
      </c>
      <c r="Z321" s="146">
        <f t="shared" si="82"/>
        <v>0</v>
      </c>
      <c r="AA321" s="146">
        <v>1.4999999999999999E-4</v>
      </c>
      <c r="AB321" s="146">
        <f t="shared" si="83"/>
        <v>3.2999999999999995E-3</v>
      </c>
      <c r="AC321" s="146">
        <v>0</v>
      </c>
      <c r="AD321" s="147">
        <f t="shared" si="84"/>
        <v>0</v>
      </c>
      <c r="AR321" s="18" t="s">
        <v>172</v>
      </c>
      <c r="AT321" s="18" t="s">
        <v>169</v>
      </c>
      <c r="AU321" s="18" t="s">
        <v>97</v>
      </c>
      <c r="AY321" s="18" t="s">
        <v>140</v>
      </c>
      <c r="BE321" s="148">
        <f t="shared" si="85"/>
        <v>0</v>
      </c>
      <c r="BF321" s="148">
        <f t="shared" si="86"/>
        <v>0</v>
      </c>
      <c r="BG321" s="148">
        <f t="shared" si="87"/>
        <v>0</v>
      </c>
      <c r="BH321" s="148">
        <f t="shared" si="88"/>
        <v>0</v>
      </c>
      <c r="BI321" s="148">
        <f t="shared" si="89"/>
        <v>0</v>
      </c>
      <c r="BJ321" s="18" t="s">
        <v>86</v>
      </c>
      <c r="BK321" s="148">
        <f t="shared" si="90"/>
        <v>0</v>
      </c>
      <c r="BL321" s="18" t="s">
        <v>146</v>
      </c>
      <c r="BM321" s="18" t="s">
        <v>832</v>
      </c>
    </row>
    <row r="322" spans="2:65" s="1" customFormat="1" ht="44.25" customHeight="1">
      <c r="B322" s="138"/>
      <c r="C322" s="149" t="s">
        <v>833</v>
      </c>
      <c r="D322" s="149" t="s">
        <v>169</v>
      </c>
      <c r="E322" s="150" t="s">
        <v>834</v>
      </c>
      <c r="F322" s="219" t="s">
        <v>835</v>
      </c>
      <c r="G322" s="219"/>
      <c r="H322" s="219"/>
      <c r="I322" s="219"/>
      <c r="J322" s="151" t="s">
        <v>209</v>
      </c>
      <c r="K322" s="152">
        <v>64</v>
      </c>
      <c r="L322" s="153"/>
      <c r="M322" s="220"/>
      <c r="N322" s="220"/>
      <c r="O322" s="221"/>
      <c r="P322" s="206">
        <f t="shared" si="78"/>
        <v>0</v>
      </c>
      <c r="Q322" s="206"/>
      <c r="R322" s="144"/>
      <c r="T322" s="145" t="s">
        <v>5</v>
      </c>
      <c r="U322" s="41" t="s">
        <v>42</v>
      </c>
      <c r="V322" s="103">
        <f t="shared" si="79"/>
        <v>0</v>
      </c>
      <c r="W322" s="103">
        <f t="shared" si="80"/>
        <v>0</v>
      </c>
      <c r="X322" s="103">
        <f t="shared" si="81"/>
        <v>0</v>
      </c>
      <c r="Y322" s="146">
        <v>0</v>
      </c>
      <c r="Z322" s="146">
        <f t="shared" si="82"/>
        <v>0</v>
      </c>
      <c r="AA322" s="146">
        <v>1.4999999999999999E-4</v>
      </c>
      <c r="AB322" s="146">
        <f t="shared" si="83"/>
        <v>9.5999999999999992E-3</v>
      </c>
      <c r="AC322" s="146">
        <v>0</v>
      </c>
      <c r="AD322" s="147">
        <f t="shared" si="84"/>
        <v>0</v>
      </c>
      <c r="AR322" s="18" t="s">
        <v>172</v>
      </c>
      <c r="AT322" s="18" t="s">
        <v>169</v>
      </c>
      <c r="AU322" s="18" t="s">
        <v>97</v>
      </c>
      <c r="AY322" s="18" t="s">
        <v>140</v>
      </c>
      <c r="BE322" s="148">
        <f t="shared" si="85"/>
        <v>0</v>
      </c>
      <c r="BF322" s="148">
        <f t="shared" si="86"/>
        <v>0</v>
      </c>
      <c r="BG322" s="148">
        <f t="shared" si="87"/>
        <v>0</v>
      </c>
      <c r="BH322" s="148">
        <f t="shared" si="88"/>
        <v>0</v>
      </c>
      <c r="BI322" s="148">
        <f t="shared" si="89"/>
        <v>0</v>
      </c>
      <c r="BJ322" s="18" t="s">
        <v>86</v>
      </c>
      <c r="BK322" s="148">
        <f t="shared" si="90"/>
        <v>0</v>
      </c>
      <c r="BL322" s="18" t="s">
        <v>146</v>
      </c>
      <c r="BM322" s="18" t="s">
        <v>836</v>
      </c>
    </row>
    <row r="323" spans="2:65" s="1" customFormat="1" ht="44.25" customHeight="1">
      <c r="B323" s="138"/>
      <c r="C323" s="149" t="s">
        <v>837</v>
      </c>
      <c r="D323" s="149" t="s">
        <v>169</v>
      </c>
      <c r="E323" s="150" t="s">
        <v>838</v>
      </c>
      <c r="F323" s="219" t="s">
        <v>839</v>
      </c>
      <c r="G323" s="219"/>
      <c r="H323" s="219"/>
      <c r="I323" s="219"/>
      <c r="J323" s="151" t="s">
        <v>209</v>
      </c>
      <c r="K323" s="152">
        <v>3</v>
      </c>
      <c r="L323" s="153"/>
      <c r="M323" s="220"/>
      <c r="N323" s="220"/>
      <c r="O323" s="221"/>
      <c r="P323" s="206">
        <f t="shared" si="78"/>
        <v>0</v>
      </c>
      <c r="Q323" s="206"/>
      <c r="R323" s="144"/>
      <c r="T323" s="145" t="s">
        <v>5</v>
      </c>
      <c r="U323" s="41" t="s">
        <v>42</v>
      </c>
      <c r="V323" s="103">
        <f t="shared" si="79"/>
        <v>0</v>
      </c>
      <c r="W323" s="103">
        <f t="shared" si="80"/>
        <v>0</v>
      </c>
      <c r="X323" s="103">
        <f t="shared" si="81"/>
        <v>0</v>
      </c>
      <c r="Y323" s="146">
        <v>0</v>
      </c>
      <c r="Z323" s="146">
        <f t="shared" si="82"/>
        <v>0</v>
      </c>
      <c r="AA323" s="146">
        <v>1.4999999999999999E-4</v>
      </c>
      <c r="AB323" s="146">
        <f t="shared" si="83"/>
        <v>4.4999999999999999E-4</v>
      </c>
      <c r="AC323" s="146">
        <v>0</v>
      </c>
      <c r="AD323" s="147">
        <f t="shared" si="84"/>
        <v>0</v>
      </c>
      <c r="AR323" s="18" t="s">
        <v>172</v>
      </c>
      <c r="AT323" s="18" t="s">
        <v>169</v>
      </c>
      <c r="AU323" s="18" t="s">
        <v>97</v>
      </c>
      <c r="AY323" s="18" t="s">
        <v>140</v>
      </c>
      <c r="BE323" s="148">
        <f t="shared" si="85"/>
        <v>0</v>
      </c>
      <c r="BF323" s="148">
        <f t="shared" si="86"/>
        <v>0</v>
      </c>
      <c r="BG323" s="148">
        <f t="shared" si="87"/>
        <v>0</v>
      </c>
      <c r="BH323" s="148">
        <f t="shared" si="88"/>
        <v>0</v>
      </c>
      <c r="BI323" s="148">
        <f t="shared" si="89"/>
        <v>0</v>
      </c>
      <c r="BJ323" s="18" t="s">
        <v>86</v>
      </c>
      <c r="BK323" s="148">
        <f t="shared" si="90"/>
        <v>0</v>
      </c>
      <c r="BL323" s="18" t="s">
        <v>146</v>
      </c>
      <c r="BM323" s="18" t="s">
        <v>840</v>
      </c>
    </row>
    <row r="324" spans="2:65" s="1" customFormat="1" ht="44.25" customHeight="1">
      <c r="B324" s="138"/>
      <c r="C324" s="149" t="s">
        <v>841</v>
      </c>
      <c r="D324" s="149" t="s">
        <v>169</v>
      </c>
      <c r="E324" s="150" t="s">
        <v>842</v>
      </c>
      <c r="F324" s="219" t="s">
        <v>843</v>
      </c>
      <c r="G324" s="219"/>
      <c r="H324" s="219"/>
      <c r="I324" s="219"/>
      <c r="J324" s="151" t="s">
        <v>209</v>
      </c>
      <c r="K324" s="152">
        <v>22</v>
      </c>
      <c r="L324" s="153"/>
      <c r="M324" s="220"/>
      <c r="N324" s="220"/>
      <c r="O324" s="221"/>
      <c r="P324" s="206">
        <f t="shared" si="78"/>
        <v>0</v>
      </c>
      <c r="Q324" s="206"/>
      <c r="R324" s="144"/>
      <c r="T324" s="145" t="s">
        <v>5</v>
      </c>
      <c r="U324" s="41" t="s">
        <v>42</v>
      </c>
      <c r="V324" s="103">
        <f t="shared" si="79"/>
        <v>0</v>
      </c>
      <c r="W324" s="103">
        <f t="shared" si="80"/>
        <v>0</v>
      </c>
      <c r="X324" s="103">
        <f t="shared" si="81"/>
        <v>0</v>
      </c>
      <c r="Y324" s="146">
        <v>0</v>
      </c>
      <c r="Z324" s="146">
        <f t="shared" si="82"/>
        <v>0</v>
      </c>
      <c r="AA324" s="146">
        <v>1.4999999999999999E-4</v>
      </c>
      <c r="AB324" s="146">
        <f t="shared" si="83"/>
        <v>3.2999999999999995E-3</v>
      </c>
      <c r="AC324" s="146">
        <v>0</v>
      </c>
      <c r="AD324" s="147">
        <f t="shared" si="84"/>
        <v>0</v>
      </c>
      <c r="AR324" s="18" t="s">
        <v>172</v>
      </c>
      <c r="AT324" s="18" t="s">
        <v>169</v>
      </c>
      <c r="AU324" s="18" t="s">
        <v>97</v>
      </c>
      <c r="AY324" s="18" t="s">
        <v>140</v>
      </c>
      <c r="BE324" s="148">
        <f t="shared" si="85"/>
        <v>0</v>
      </c>
      <c r="BF324" s="148">
        <f t="shared" si="86"/>
        <v>0</v>
      </c>
      <c r="BG324" s="148">
        <f t="shared" si="87"/>
        <v>0</v>
      </c>
      <c r="BH324" s="148">
        <f t="shared" si="88"/>
        <v>0</v>
      </c>
      <c r="BI324" s="148">
        <f t="shared" si="89"/>
        <v>0</v>
      </c>
      <c r="BJ324" s="18" t="s">
        <v>86</v>
      </c>
      <c r="BK324" s="148">
        <f t="shared" si="90"/>
        <v>0</v>
      </c>
      <c r="BL324" s="18" t="s">
        <v>146</v>
      </c>
      <c r="BM324" s="18" t="s">
        <v>844</v>
      </c>
    </row>
    <row r="325" spans="2:65" s="1" customFormat="1" ht="22.5" customHeight="1">
      <c r="B325" s="138"/>
      <c r="C325" s="149" t="s">
        <v>845</v>
      </c>
      <c r="D325" s="149" t="s">
        <v>169</v>
      </c>
      <c r="E325" s="150" t="s">
        <v>846</v>
      </c>
      <c r="F325" s="219" t="s">
        <v>847</v>
      </c>
      <c r="G325" s="219"/>
      <c r="H325" s="219"/>
      <c r="I325" s="219"/>
      <c r="J325" s="151" t="s">
        <v>209</v>
      </c>
      <c r="K325" s="152">
        <v>35</v>
      </c>
      <c r="L325" s="153"/>
      <c r="M325" s="220"/>
      <c r="N325" s="220"/>
      <c r="O325" s="221"/>
      <c r="P325" s="206">
        <f t="shared" si="78"/>
        <v>0</v>
      </c>
      <c r="Q325" s="206"/>
      <c r="R325" s="144"/>
      <c r="T325" s="145" t="s">
        <v>5</v>
      </c>
      <c r="U325" s="41" t="s">
        <v>42</v>
      </c>
      <c r="V325" s="103">
        <f t="shared" si="79"/>
        <v>0</v>
      </c>
      <c r="W325" s="103">
        <f t="shared" si="80"/>
        <v>0</v>
      </c>
      <c r="X325" s="103">
        <f t="shared" si="81"/>
        <v>0</v>
      </c>
      <c r="Y325" s="146">
        <v>0</v>
      </c>
      <c r="Z325" s="146">
        <f t="shared" si="82"/>
        <v>0</v>
      </c>
      <c r="AA325" s="146">
        <v>1.9000000000000001E-4</v>
      </c>
      <c r="AB325" s="146">
        <f t="shared" si="83"/>
        <v>6.6500000000000005E-3</v>
      </c>
      <c r="AC325" s="146">
        <v>0</v>
      </c>
      <c r="AD325" s="147">
        <f t="shared" si="84"/>
        <v>0</v>
      </c>
      <c r="AR325" s="18" t="s">
        <v>172</v>
      </c>
      <c r="AT325" s="18" t="s">
        <v>169</v>
      </c>
      <c r="AU325" s="18" t="s">
        <v>97</v>
      </c>
      <c r="AY325" s="18" t="s">
        <v>140</v>
      </c>
      <c r="BE325" s="148">
        <f t="shared" si="85"/>
        <v>0</v>
      </c>
      <c r="BF325" s="148">
        <f t="shared" si="86"/>
        <v>0</v>
      </c>
      <c r="BG325" s="148">
        <f t="shared" si="87"/>
        <v>0</v>
      </c>
      <c r="BH325" s="148">
        <f t="shared" si="88"/>
        <v>0</v>
      </c>
      <c r="BI325" s="148">
        <f t="shared" si="89"/>
        <v>0</v>
      </c>
      <c r="BJ325" s="18" t="s">
        <v>86</v>
      </c>
      <c r="BK325" s="148">
        <f t="shared" si="90"/>
        <v>0</v>
      </c>
      <c r="BL325" s="18" t="s">
        <v>146</v>
      </c>
      <c r="BM325" s="18" t="s">
        <v>848</v>
      </c>
    </row>
    <row r="326" spans="2:65" s="1" customFormat="1" ht="22.5" customHeight="1">
      <c r="B326" s="138"/>
      <c r="C326" s="139" t="s">
        <v>849</v>
      </c>
      <c r="D326" s="139" t="s">
        <v>142</v>
      </c>
      <c r="E326" s="140" t="s">
        <v>850</v>
      </c>
      <c r="F326" s="205" t="s">
        <v>851</v>
      </c>
      <c r="G326" s="205"/>
      <c r="H326" s="205"/>
      <c r="I326" s="205"/>
      <c r="J326" s="141" t="s">
        <v>209</v>
      </c>
      <c r="K326" s="142">
        <v>21</v>
      </c>
      <c r="L326" s="143"/>
      <c r="M326" s="206"/>
      <c r="N326" s="206"/>
      <c r="O326" s="206"/>
      <c r="P326" s="206">
        <f t="shared" si="78"/>
        <v>0</v>
      </c>
      <c r="Q326" s="206"/>
      <c r="R326" s="144"/>
      <c r="T326" s="145" t="s">
        <v>5</v>
      </c>
      <c r="U326" s="41" t="s">
        <v>42</v>
      </c>
      <c r="V326" s="103">
        <f t="shared" si="79"/>
        <v>0</v>
      </c>
      <c r="W326" s="103">
        <f t="shared" si="80"/>
        <v>0</v>
      </c>
      <c r="X326" s="103">
        <f t="shared" si="81"/>
        <v>0</v>
      </c>
      <c r="Y326" s="146">
        <v>0.20599999999999999</v>
      </c>
      <c r="Z326" s="146">
        <f t="shared" si="82"/>
        <v>4.3259999999999996</v>
      </c>
      <c r="AA326" s="146">
        <v>1.1E-4</v>
      </c>
      <c r="AB326" s="146">
        <f t="shared" si="83"/>
        <v>2.31E-3</v>
      </c>
      <c r="AC326" s="146">
        <v>0</v>
      </c>
      <c r="AD326" s="147">
        <f t="shared" si="84"/>
        <v>0</v>
      </c>
      <c r="AR326" s="18" t="s">
        <v>146</v>
      </c>
      <c r="AT326" s="18" t="s">
        <v>142</v>
      </c>
      <c r="AU326" s="18" t="s">
        <v>97</v>
      </c>
      <c r="AY326" s="18" t="s">
        <v>140</v>
      </c>
      <c r="BE326" s="148">
        <f t="shared" si="85"/>
        <v>0</v>
      </c>
      <c r="BF326" s="148">
        <f t="shared" si="86"/>
        <v>0</v>
      </c>
      <c r="BG326" s="148">
        <f t="shared" si="87"/>
        <v>0</v>
      </c>
      <c r="BH326" s="148">
        <f t="shared" si="88"/>
        <v>0</v>
      </c>
      <c r="BI326" s="148">
        <f t="shared" si="89"/>
        <v>0</v>
      </c>
      <c r="BJ326" s="18" t="s">
        <v>86</v>
      </c>
      <c r="BK326" s="148">
        <f t="shared" si="90"/>
        <v>0</v>
      </c>
      <c r="BL326" s="18" t="s">
        <v>146</v>
      </c>
      <c r="BM326" s="18" t="s">
        <v>852</v>
      </c>
    </row>
    <row r="327" spans="2:65" s="1" customFormat="1" ht="44.25" customHeight="1">
      <c r="B327" s="138"/>
      <c r="C327" s="149" t="s">
        <v>853</v>
      </c>
      <c r="D327" s="149" t="s">
        <v>169</v>
      </c>
      <c r="E327" s="150" t="s">
        <v>854</v>
      </c>
      <c r="F327" s="219" t="s">
        <v>855</v>
      </c>
      <c r="G327" s="219"/>
      <c r="H327" s="219"/>
      <c r="I327" s="219"/>
      <c r="J327" s="151" t="s">
        <v>209</v>
      </c>
      <c r="K327" s="152">
        <v>2</v>
      </c>
      <c r="L327" s="153"/>
      <c r="M327" s="220"/>
      <c r="N327" s="220"/>
      <c r="O327" s="221"/>
      <c r="P327" s="206">
        <f t="shared" si="78"/>
        <v>0</v>
      </c>
      <c r="Q327" s="206"/>
      <c r="R327" s="144"/>
      <c r="T327" s="145" t="s">
        <v>5</v>
      </c>
      <c r="U327" s="41" t="s">
        <v>42</v>
      </c>
      <c r="V327" s="103">
        <f t="shared" si="79"/>
        <v>0</v>
      </c>
      <c r="W327" s="103">
        <f t="shared" si="80"/>
        <v>0</v>
      </c>
      <c r="X327" s="103">
        <f t="shared" si="81"/>
        <v>0</v>
      </c>
      <c r="Y327" s="146">
        <v>0</v>
      </c>
      <c r="Z327" s="146">
        <f t="shared" si="82"/>
        <v>0</v>
      </c>
      <c r="AA327" s="146">
        <v>1.4999999999999999E-4</v>
      </c>
      <c r="AB327" s="146">
        <f t="shared" si="83"/>
        <v>2.9999999999999997E-4</v>
      </c>
      <c r="AC327" s="146">
        <v>0</v>
      </c>
      <c r="AD327" s="147">
        <f t="shared" si="84"/>
        <v>0</v>
      </c>
      <c r="AR327" s="18" t="s">
        <v>172</v>
      </c>
      <c r="AT327" s="18" t="s">
        <v>169</v>
      </c>
      <c r="AU327" s="18" t="s">
        <v>97</v>
      </c>
      <c r="AY327" s="18" t="s">
        <v>140</v>
      </c>
      <c r="BE327" s="148">
        <f t="shared" si="85"/>
        <v>0</v>
      </c>
      <c r="BF327" s="148">
        <f t="shared" si="86"/>
        <v>0</v>
      </c>
      <c r="BG327" s="148">
        <f t="shared" si="87"/>
        <v>0</v>
      </c>
      <c r="BH327" s="148">
        <f t="shared" si="88"/>
        <v>0</v>
      </c>
      <c r="BI327" s="148">
        <f t="shared" si="89"/>
        <v>0</v>
      </c>
      <c r="BJ327" s="18" t="s">
        <v>86</v>
      </c>
      <c r="BK327" s="148">
        <f t="shared" si="90"/>
        <v>0</v>
      </c>
      <c r="BL327" s="18" t="s">
        <v>146</v>
      </c>
      <c r="BM327" s="18" t="s">
        <v>856</v>
      </c>
    </row>
    <row r="328" spans="2:65" s="1" customFormat="1" ht="44.25" customHeight="1">
      <c r="B328" s="138"/>
      <c r="C328" s="149" t="s">
        <v>857</v>
      </c>
      <c r="D328" s="149" t="s">
        <v>169</v>
      </c>
      <c r="E328" s="150" t="s">
        <v>858</v>
      </c>
      <c r="F328" s="219" t="s">
        <v>859</v>
      </c>
      <c r="G328" s="219"/>
      <c r="H328" s="219"/>
      <c r="I328" s="219"/>
      <c r="J328" s="151" t="s">
        <v>209</v>
      </c>
      <c r="K328" s="152">
        <v>2</v>
      </c>
      <c r="L328" s="153"/>
      <c r="M328" s="220"/>
      <c r="N328" s="220"/>
      <c r="O328" s="221"/>
      <c r="P328" s="206">
        <f t="shared" si="78"/>
        <v>0</v>
      </c>
      <c r="Q328" s="206"/>
      <c r="R328" s="144"/>
      <c r="T328" s="145" t="s">
        <v>5</v>
      </c>
      <c r="U328" s="41" t="s">
        <v>42</v>
      </c>
      <c r="V328" s="103">
        <f t="shared" si="79"/>
        <v>0</v>
      </c>
      <c r="W328" s="103">
        <f t="shared" si="80"/>
        <v>0</v>
      </c>
      <c r="X328" s="103">
        <f t="shared" si="81"/>
        <v>0</v>
      </c>
      <c r="Y328" s="146">
        <v>0</v>
      </c>
      <c r="Z328" s="146">
        <f t="shared" si="82"/>
        <v>0</v>
      </c>
      <c r="AA328" s="146">
        <v>1.4999999999999999E-4</v>
      </c>
      <c r="AB328" s="146">
        <f t="shared" si="83"/>
        <v>2.9999999999999997E-4</v>
      </c>
      <c r="AC328" s="146">
        <v>0</v>
      </c>
      <c r="AD328" s="147">
        <f t="shared" si="84"/>
        <v>0</v>
      </c>
      <c r="AR328" s="18" t="s">
        <v>172</v>
      </c>
      <c r="AT328" s="18" t="s">
        <v>169</v>
      </c>
      <c r="AU328" s="18" t="s">
        <v>97</v>
      </c>
      <c r="AY328" s="18" t="s">
        <v>140</v>
      </c>
      <c r="BE328" s="148">
        <f t="shared" si="85"/>
        <v>0</v>
      </c>
      <c r="BF328" s="148">
        <f t="shared" si="86"/>
        <v>0</v>
      </c>
      <c r="BG328" s="148">
        <f t="shared" si="87"/>
        <v>0</v>
      </c>
      <c r="BH328" s="148">
        <f t="shared" si="88"/>
        <v>0</v>
      </c>
      <c r="BI328" s="148">
        <f t="shared" si="89"/>
        <v>0</v>
      </c>
      <c r="BJ328" s="18" t="s">
        <v>86</v>
      </c>
      <c r="BK328" s="148">
        <f t="shared" si="90"/>
        <v>0</v>
      </c>
      <c r="BL328" s="18" t="s">
        <v>146</v>
      </c>
      <c r="BM328" s="18" t="s">
        <v>860</v>
      </c>
    </row>
    <row r="329" spans="2:65" s="1" customFormat="1" ht="22.5" customHeight="1">
      <c r="B329" s="138"/>
      <c r="C329" s="149" t="s">
        <v>861</v>
      </c>
      <c r="D329" s="149" t="s">
        <v>169</v>
      </c>
      <c r="E329" s="150" t="s">
        <v>862</v>
      </c>
      <c r="F329" s="219" t="s">
        <v>863</v>
      </c>
      <c r="G329" s="219"/>
      <c r="H329" s="219"/>
      <c r="I329" s="219"/>
      <c r="J329" s="151" t="s">
        <v>209</v>
      </c>
      <c r="K329" s="152">
        <v>15</v>
      </c>
      <c r="L329" s="153"/>
      <c r="M329" s="220"/>
      <c r="N329" s="220"/>
      <c r="O329" s="221"/>
      <c r="P329" s="206">
        <f t="shared" si="78"/>
        <v>0</v>
      </c>
      <c r="Q329" s="206"/>
      <c r="R329" s="144"/>
      <c r="T329" s="145" t="s">
        <v>5</v>
      </c>
      <c r="U329" s="41" t="s">
        <v>42</v>
      </c>
      <c r="V329" s="103">
        <f t="shared" si="79"/>
        <v>0</v>
      </c>
      <c r="W329" s="103">
        <f t="shared" si="80"/>
        <v>0</v>
      </c>
      <c r="X329" s="103">
        <f t="shared" si="81"/>
        <v>0</v>
      </c>
      <c r="Y329" s="146">
        <v>0</v>
      </c>
      <c r="Z329" s="146">
        <f t="shared" si="82"/>
        <v>0</v>
      </c>
      <c r="AA329" s="146">
        <v>3.2000000000000003E-4</v>
      </c>
      <c r="AB329" s="146">
        <f t="shared" si="83"/>
        <v>4.8000000000000004E-3</v>
      </c>
      <c r="AC329" s="146">
        <v>0</v>
      </c>
      <c r="AD329" s="147">
        <f t="shared" si="84"/>
        <v>0</v>
      </c>
      <c r="AR329" s="18" t="s">
        <v>172</v>
      </c>
      <c r="AT329" s="18" t="s">
        <v>169</v>
      </c>
      <c r="AU329" s="18" t="s">
        <v>97</v>
      </c>
      <c r="AY329" s="18" t="s">
        <v>140</v>
      </c>
      <c r="BE329" s="148">
        <f t="shared" si="85"/>
        <v>0</v>
      </c>
      <c r="BF329" s="148">
        <f t="shared" si="86"/>
        <v>0</v>
      </c>
      <c r="BG329" s="148">
        <f t="shared" si="87"/>
        <v>0</v>
      </c>
      <c r="BH329" s="148">
        <f t="shared" si="88"/>
        <v>0</v>
      </c>
      <c r="BI329" s="148">
        <f t="shared" si="89"/>
        <v>0</v>
      </c>
      <c r="BJ329" s="18" t="s">
        <v>86</v>
      </c>
      <c r="BK329" s="148">
        <f t="shared" si="90"/>
        <v>0</v>
      </c>
      <c r="BL329" s="18" t="s">
        <v>146</v>
      </c>
      <c r="BM329" s="18" t="s">
        <v>864</v>
      </c>
    </row>
    <row r="330" spans="2:65" s="1" customFormat="1" ht="31.5" customHeight="1">
      <c r="B330" s="138"/>
      <c r="C330" s="149" t="s">
        <v>865</v>
      </c>
      <c r="D330" s="149" t="s">
        <v>169</v>
      </c>
      <c r="E330" s="150" t="s">
        <v>866</v>
      </c>
      <c r="F330" s="219" t="s">
        <v>867</v>
      </c>
      <c r="G330" s="219"/>
      <c r="H330" s="219"/>
      <c r="I330" s="219"/>
      <c r="J330" s="151" t="s">
        <v>209</v>
      </c>
      <c r="K330" s="152">
        <v>1</v>
      </c>
      <c r="L330" s="153"/>
      <c r="M330" s="220"/>
      <c r="N330" s="220"/>
      <c r="O330" s="221"/>
      <c r="P330" s="206">
        <f t="shared" si="78"/>
        <v>0</v>
      </c>
      <c r="Q330" s="206"/>
      <c r="R330" s="144"/>
      <c r="T330" s="145" t="s">
        <v>5</v>
      </c>
      <c r="U330" s="41" t="s">
        <v>42</v>
      </c>
      <c r="V330" s="103">
        <f t="shared" si="79"/>
        <v>0</v>
      </c>
      <c r="W330" s="103">
        <f t="shared" si="80"/>
        <v>0</v>
      </c>
      <c r="X330" s="103">
        <f t="shared" si="81"/>
        <v>0</v>
      </c>
      <c r="Y330" s="146">
        <v>0</v>
      </c>
      <c r="Z330" s="146">
        <f t="shared" si="82"/>
        <v>0</v>
      </c>
      <c r="AA330" s="146">
        <v>1.8000000000000001E-4</v>
      </c>
      <c r="AB330" s="146">
        <f t="shared" si="83"/>
        <v>1.8000000000000001E-4</v>
      </c>
      <c r="AC330" s="146">
        <v>0</v>
      </c>
      <c r="AD330" s="147">
        <f t="shared" si="84"/>
        <v>0</v>
      </c>
      <c r="AR330" s="18" t="s">
        <v>172</v>
      </c>
      <c r="AT330" s="18" t="s">
        <v>169</v>
      </c>
      <c r="AU330" s="18" t="s">
        <v>97</v>
      </c>
      <c r="AY330" s="18" t="s">
        <v>140</v>
      </c>
      <c r="BE330" s="148">
        <f t="shared" si="85"/>
        <v>0</v>
      </c>
      <c r="BF330" s="148">
        <f t="shared" si="86"/>
        <v>0</v>
      </c>
      <c r="BG330" s="148">
        <f t="shared" si="87"/>
        <v>0</v>
      </c>
      <c r="BH330" s="148">
        <f t="shared" si="88"/>
        <v>0</v>
      </c>
      <c r="BI330" s="148">
        <f t="shared" si="89"/>
        <v>0</v>
      </c>
      <c r="BJ330" s="18" t="s">
        <v>86</v>
      </c>
      <c r="BK330" s="148">
        <f t="shared" si="90"/>
        <v>0</v>
      </c>
      <c r="BL330" s="18" t="s">
        <v>146</v>
      </c>
      <c r="BM330" s="18" t="s">
        <v>868</v>
      </c>
    </row>
    <row r="331" spans="2:65" s="1" customFormat="1" ht="22.5" customHeight="1">
      <c r="B331" s="138"/>
      <c r="C331" s="149" t="s">
        <v>869</v>
      </c>
      <c r="D331" s="149" t="s">
        <v>169</v>
      </c>
      <c r="E331" s="150" t="s">
        <v>870</v>
      </c>
      <c r="F331" s="219" t="s">
        <v>871</v>
      </c>
      <c r="G331" s="219"/>
      <c r="H331" s="219"/>
      <c r="I331" s="219"/>
      <c r="J331" s="151" t="s">
        <v>209</v>
      </c>
      <c r="K331" s="152">
        <v>1</v>
      </c>
      <c r="L331" s="153"/>
      <c r="M331" s="220"/>
      <c r="N331" s="220"/>
      <c r="O331" s="221"/>
      <c r="P331" s="206">
        <f t="shared" si="78"/>
        <v>0</v>
      </c>
      <c r="Q331" s="206"/>
      <c r="R331" s="144"/>
      <c r="T331" s="145" t="s">
        <v>5</v>
      </c>
      <c r="U331" s="41" t="s">
        <v>42</v>
      </c>
      <c r="V331" s="103">
        <f t="shared" si="79"/>
        <v>0</v>
      </c>
      <c r="W331" s="103">
        <f t="shared" si="80"/>
        <v>0</v>
      </c>
      <c r="X331" s="103">
        <f t="shared" si="81"/>
        <v>0</v>
      </c>
      <c r="Y331" s="146">
        <v>0</v>
      </c>
      <c r="Z331" s="146">
        <f t="shared" si="82"/>
        <v>0</v>
      </c>
      <c r="AA331" s="146">
        <v>5.2999999999999998E-4</v>
      </c>
      <c r="AB331" s="146">
        <f t="shared" si="83"/>
        <v>5.2999999999999998E-4</v>
      </c>
      <c r="AC331" s="146">
        <v>0</v>
      </c>
      <c r="AD331" s="147">
        <f t="shared" si="84"/>
        <v>0</v>
      </c>
      <c r="AR331" s="18" t="s">
        <v>172</v>
      </c>
      <c r="AT331" s="18" t="s">
        <v>169</v>
      </c>
      <c r="AU331" s="18" t="s">
        <v>97</v>
      </c>
      <c r="AY331" s="18" t="s">
        <v>140</v>
      </c>
      <c r="BE331" s="148">
        <f t="shared" si="85"/>
        <v>0</v>
      </c>
      <c r="BF331" s="148">
        <f t="shared" si="86"/>
        <v>0</v>
      </c>
      <c r="BG331" s="148">
        <f t="shared" si="87"/>
        <v>0</v>
      </c>
      <c r="BH331" s="148">
        <f t="shared" si="88"/>
        <v>0</v>
      </c>
      <c r="BI331" s="148">
        <f t="shared" si="89"/>
        <v>0</v>
      </c>
      <c r="BJ331" s="18" t="s">
        <v>86</v>
      </c>
      <c r="BK331" s="148">
        <f t="shared" si="90"/>
        <v>0</v>
      </c>
      <c r="BL331" s="18" t="s">
        <v>146</v>
      </c>
      <c r="BM331" s="18" t="s">
        <v>872</v>
      </c>
    </row>
    <row r="332" spans="2:65" s="1" customFormat="1" ht="22.5" customHeight="1">
      <c r="B332" s="138"/>
      <c r="C332" s="139" t="s">
        <v>873</v>
      </c>
      <c r="D332" s="139" t="s">
        <v>142</v>
      </c>
      <c r="E332" s="140" t="s">
        <v>874</v>
      </c>
      <c r="F332" s="205" t="s">
        <v>875</v>
      </c>
      <c r="G332" s="205"/>
      <c r="H332" s="205"/>
      <c r="I332" s="205"/>
      <c r="J332" s="141" t="s">
        <v>209</v>
      </c>
      <c r="K332" s="142">
        <v>50</v>
      </c>
      <c r="L332" s="143"/>
      <c r="M332" s="206"/>
      <c r="N332" s="206"/>
      <c r="O332" s="206"/>
      <c r="P332" s="206">
        <f t="shared" ref="P332:P365" si="91">ROUND(V332*K332,2)</f>
        <v>0</v>
      </c>
      <c r="Q332" s="206"/>
      <c r="R332" s="144"/>
      <c r="T332" s="145" t="s">
        <v>5</v>
      </c>
      <c r="U332" s="41" t="s">
        <v>42</v>
      </c>
      <c r="V332" s="103">
        <f t="shared" ref="V332:V365" si="92">L332+M332</f>
        <v>0</v>
      </c>
      <c r="W332" s="103">
        <f t="shared" ref="W332:W365" si="93">ROUND(L332*K332,2)</f>
        <v>0</v>
      </c>
      <c r="X332" s="103">
        <f t="shared" ref="X332:X365" si="94">ROUND(M332*K332,2)</f>
        <v>0</v>
      </c>
      <c r="Y332" s="146">
        <v>0.22700000000000001</v>
      </c>
      <c r="Z332" s="146">
        <f t="shared" ref="Z332:Z363" si="95">Y332*K332</f>
        <v>11.35</v>
      </c>
      <c r="AA332" s="146">
        <v>1.4999999999999999E-4</v>
      </c>
      <c r="AB332" s="146">
        <f t="shared" ref="AB332:AB363" si="96">AA332*K332</f>
        <v>7.4999999999999997E-3</v>
      </c>
      <c r="AC332" s="146">
        <v>0</v>
      </c>
      <c r="AD332" s="147">
        <f t="shared" ref="AD332:AD363" si="97">AC332*K332</f>
        <v>0</v>
      </c>
      <c r="AR332" s="18" t="s">
        <v>146</v>
      </c>
      <c r="AT332" s="18" t="s">
        <v>142</v>
      </c>
      <c r="AU332" s="18" t="s">
        <v>97</v>
      </c>
      <c r="AY332" s="18" t="s">
        <v>140</v>
      </c>
      <c r="BE332" s="148">
        <f t="shared" ref="BE332:BE365" si="98">IF(U332="základní",P332,0)</f>
        <v>0</v>
      </c>
      <c r="BF332" s="148">
        <f t="shared" ref="BF332:BF365" si="99">IF(U332="snížená",P332,0)</f>
        <v>0</v>
      </c>
      <c r="BG332" s="148">
        <f t="shared" ref="BG332:BG365" si="100">IF(U332="zákl. přenesená",P332,0)</f>
        <v>0</v>
      </c>
      <c r="BH332" s="148">
        <f t="shared" ref="BH332:BH365" si="101">IF(U332="sníž. přenesená",P332,0)</f>
        <v>0</v>
      </c>
      <c r="BI332" s="148">
        <f t="shared" ref="BI332:BI365" si="102">IF(U332="nulová",P332,0)</f>
        <v>0</v>
      </c>
      <c r="BJ332" s="18" t="s">
        <v>86</v>
      </c>
      <c r="BK332" s="148">
        <f t="shared" ref="BK332:BK365" si="103">ROUND(V332*K332,2)</f>
        <v>0</v>
      </c>
      <c r="BL332" s="18" t="s">
        <v>146</v>
      </c>
      <c r="BM332" s="18" t="s">
        <v>876</v>
      </c>
    </row>
    <row r="333" spans="2:65" s="1" customFormat="1" ht="22.5" customHeight="1">
      <c r="B333" s="138"/>
      <c r="C333" s="149" t="s">
        <v>877</v>
      </c>
      <c r="D333" s="149" t="s">
        <v>169</v>
      </c>
      <c r="E333" s="150" t="s">
        <v>878</v>
      </c>
      <c r="F333" s="219" t="s">
        <v>879</v>
      </c>
      <c r="G333" s="219"/>
      <c r="H333" s="219"/>
      <c r="I333" s="219"/>
      <c r="J333" s="151" t="s">
        <v>209</v>
      </c>
      <c r="K333" s="152">
        <v>45</v>
      </c>
      <c r="L333" s="153"/>
      <c r="M333" s="220"/>
      <c r="N333" s="220"/>
      <c r="O333" s="221"/>
      <c r="P333" s="206">
        <f t="shared" si="91"/>
        <v>0</v>
      </c>
      <c r="Q333" s="206"/>
      <c r="R333" s="144"/>
      <c r="T333" s="145" t="s">
        <v>5</v>
      </c>
      <c r="U333" s="41" t="s">
        <v>42</v>
      </c>
      <c r="V333" s="103">
        <f t="shared" si="92"/>
        <v>0</v>
      </c>
      <c r="W333" s="103">
        <f t="shared" si="93"/>
        <v>0</v>
      </c>
      <c r="X333" s="103">
        <f t="shared" si="94"/>
        <v>0</v>
      </c>
      <c r="Y333" s="146">
        <v>0</v>
      </c>
      <c r="Z333" s="146">
        <f t="shared" si="95"/>
        <v>0</v>
      </c>
      <c r="AA333" s="146">
        <v>4.8000000000000001E-4</v>
      </c>
      <c r="AB333" s="146">
        <f t="shared" si="96"/>
        <v>2.1600000000000001E-2</v>
      </c>
      <c r="AC333" s="146">
        <v>0</v>
      </c>
      <c r="AD333" s="147">
        <f t="shared" si="97"/>
        <v>0</v>
      </c>
      <c r="AR333" s="18" t="s">
        <v>172</v>
      </c>
      <c r="AT333" s="18" t="s">
        <v>169</v>
      </c>
      <c r="AU333" s="18" t="s">
        <v>97</v>
      </c>
      <c r="AY333" s="18" t="s">
        <v>140</v>
      </c>
      <c r="BE333" s="148">
        <f t="shared" si="98"/>
        <v>0</v>
      </c>
      <c r="BF333" s="148">
        <f t="shared" si="99"/>
        <v>0</v>
      </c>
      <c r="BG333" s="148">
        <f t="shared" si="100"/>
        <v>0</v>
      </c>
      <c r="BH333" s="148">
        <f t="shared" si="101"/>
        <v>0</v>
      </c>
      <c r="BI333" s="148">
        <f t="shared" si="102"/>
        <v>0</v>
      </c>
      <c r="BJ333" s="18" t="s">
        <v>86</v>
      </c>
      <c r="BK333" s="148">
        <f t="shared" si="103"/>
        <v>0</v>
      </c>
      <c r="BL333" s="18" t="s">
        <v>146</v>
      </c>
      <c r="BM333" s="18" t="s">
        <v>880</v>
      </c>
    </row>
    <row r="334" spans="2:65" s="1" customFormat="1" ht="22.5" customHeight="1">
      <c r="B334" s="138"/>
      <c r="C334" s="149" t="s">
        <v>881</v>
      </c>
      <c r="D334" s="149" t="s">
        <v>169</v>
      </c>
      <c r="E334" s="150" t="s">
        <v>882</v>
      </c>
      <c r="F334" s="219" t="s">
        <v>883</v>
      </c>
      <c r="G334" s="219"/>
      <c r="H334" s="219"/>
      <c r="I334" s="219"/>
      <c r="J334" s="151" t="s">
        <v>209</v>
      </c>
      <c r="K334" s="152">
        <v>2</v>
      </c>
      <c r="L334" s="153"/>
      <c r="M334" s="220"/>
      <c r="N334" s="220"/>
      <c r="O334" s="221"/>
      <c r="P334" s="206">
        <f t="shared" si="91"/>
        <v>0</v>
      </c>
      <c r="Q334" s="206"/>
      <c r="R334" s="144"/>
      <c r="T334" s="145" t="s">
        <v>5</v>
      </c>
      <c r="U334" s="41" t="s">
        <v>42</v>
      </c>
      <c r="V334" s="103">
        <f t="shared" si="92"/>
        <v>0</v>
      </c>
      <c r="W334" s="103">
        <f t="shared" si="93"/>
        <v>0</v>
      </c>
      <c r="X334" s="103">
        <f t="shared" si="94"/>
        <v>0</v>
      </c>
      <c r="Y334" s="146">
        <v>0</v>
      </c>
      <c r="Z334" s="146">
        <f t="shared" si="95"/>
        <v>0</v>
      </c>
      <c r="AA334" s="146">
        <v>5.4000000000000001E-4</v>
      </c>
      <c r="AB334" s="146">
        <f t="shared" si="96"/>
        <v>1.08E-3</v>
      </c>
      <c r="AC334" s="146">
        <v>0</v>
      </c>
      <c r="AD334" s="147">
        <f t="shared" si="97"/>
        <v>0</v>
      </c>
      <c r="AR334" s="18" t="s">
        <v>172</v>
      </c>
      <c r="AT334" s="18" t="s">
        <v>169</v>
      </c>
      <c r="AU334" s="18" t="s">
        <v>97</v>
      </c>
      <c r="AY334" s="18" t="s">
        <v>140</v>
      </c>
      <c r="BE334" s="148">
        <f t="shared" si="98"/>
        <v>0</v>
      </c>
      <c r="BF334" s="148">
        <f t="shared" si="99"/>
        <v>0</v>
      </c>
      <c r="BG334" s="148">
        <f t="shared" si="100"/>
        <v>0</v>
      </c>
      <c r="BH334" s="148">
        <f t="shared" si="101"/>
        <v>0</v>
      </c>
      <c r="BI334" s="148">
        <f t="shared" si="102"/>
        <v>0</v>
      </c>
      <c r="BJ334" s="18" t="s">
        <v>86</v>
      </c>
      <c r="BK334" s="148">
        <f t="shared" si="103"/>
        <v>0</v>
      </c>
      <c r="BL334" s="18" t="s">
        <v>146</v>
      </c>
      <c r="BM334" s="18" t="s">
        <v>884</v>
      </c>
    </row>
    <row r="335" spans="2:65" s="1" customFormat="1" ht="22.5" customHeight="1">
      <c r="B335" s="138"/>
      <c r="C335" s="149" t="s">
        <v>885</v>
      </c>
      <c r="D335" s="149" t="s">
        <v>169</v>
      </c>
      <c r="E335" s="150" t="s">
        <v>886</v>
      </c>
      <c r="F335" s="219" t="s">
        <v>887</v>
      </c>
      <c r="G335" s="219"/>
      <c r="H335" s="219"/>
      <c r="I335" s="219"/>
      <c r="J335" s="151" t="s">
        <v>209</v>
      </c>
      <c r="K335" s="152">
        <v>3</v>
      </c>
      <c r="L335" s="153"/>
      <c r="M335" s="220"/>
      <c r="N335" s="220"/>
      <c r="O335" s="221"/>
      <c r="P335" s="206">
        <f t="shared" si="91"/>
        <v>0</v>
      </c>
      <c r="Q335" s="206"/>
      <c r="R335" s="144"/>
      <c r="T335" s="145" t="s">
        <v>5</v>
      </c>
      <c r="U335" s="41" t="s">
        <v>42</v>
      </c>
      <c r="V335" s="103">
        <f t="shared" si="92"/>
        <v>0</v>
      </c>
      <c r="W335" s="103">
        <f t="shared" si="93"/>
        <v>0</v>
      </c>
      <c r="X335" s="103">
        <f t="shared" si="94"/>
        <v>0</v>
      </c>
      <c r="Y335" s="146">
        <v>0</v>
      </c>
      <c r="Z335" s="146">
        <f t="shared" si="95"/>
        <v>0</v>
      </c>
      <c r="AA335" s="146">
        <v>2.2000000000000001E-4</v>
      </c>
      <c r="AB335" s="146">
        <f t="shared" si="96"/>
        <v>6.6E-4</v>
      </c>
      <c r="AC335" s="146">
        <v>0</v>
      </c>
      <c r="AD335" s="147">
        <f t="shared" si="97"/>
        <v>0</v>
      </c>
      <c r="AR335" s="18" t="s">
        <v>172</v>
      </c>
      <c r="AT335" s="18" t="s">
        <v>169</v>
      </c>
      <c r="AU335" s="18" t="s">
        <v>97</v>
      </c>
      <c r="AY335" s="18" t="s">
        <v>140</v>
      </c>
      <c r="BE335" s="148">
        <f t="shared" si="98"/>
        <v>0</v>
      </c>
      <c r="BF335" s="148">
        <f t="shared" si="99"/>
        <v>0</v>
      </c>
      <c r="BG335" s="148">
        <f t="shared" si="100"/>
        <v>0</v>
      </c>
      <c r="BH335" s="148">
        <f t="shared" si="101"/>
        <v>0</v>
      </c>
      <c r="BI335" s="148">
        <f t="shared" si="102"/>
        <v>0</v>
      </c>
      <c r="BJ335" s="18" t="s">
        <v>86</v>
      </c>
      <c r="BK335" s="148">
        <f t="shared" si="103"/>
        <v>0</v>
      </c>
      <c r="BL335" s="18" t="s">
        <v>146</v>
      </c>
      <c r="BM335" s="18" t="s">
        <v>888</v>
      </c>
    </row>
    <row r="336" spans="2:65" s="1" customFormat="1" ht="22.5" customHeight="1">
      <c r="B336" s="138"/>
      <c r="C336" s="139" t="s">
        <v>889</v>
      </c>
      <c r="D336" s="139" t="s">
        <v>142</v>
      </c>
      <c r="E336" s="140" t="s">
        <v>890</v>
      </c>
      <c r="F336" s="205" t="s">
        <v>891</v>
      </c>
      <c r="G336" s="205"/>
      <c r="H336" s="205"/>
      <c r="I336" s="205"/>
      <c r="J336" s="141" t="s">
        <v>209</v>
      </c>
      <c r="K336" s="142">
        <v>20</v>
      </c>
      <c r="L336" s="143"/>
      <c r="M336" s="206"/>
      <c r="N336" s="206"/>
      <c r="O336" s="206"/>
      <c r="P336" s="206">
        <f t="shared" si="91"/>
        <v>0</v>
      </c>
      <c r="Q336" s="206"/>
      <c r="R336" s="144"/>
      <c r="T336" s="145" t="s">
        <v>5</v>
      </c>
      <c r="U336" s="41" t="s">
        <v>42</v>
      </c>
      <c r="V336" s="103">
        <f t="shared" si="92"/>
        <v>0</v>
      </c>
      <c r="W336" s="103">
        <f t="shared" si="93"/>
        <v>0</v>
      </c>
      <c r="X336" s="103">
        <f t="shared" si="94"/>
        <v>0</v>
      </c>
      <c r="Y336" s="146">
        <v>0.26800000000000002</v>
      </c>
      <c r="Z336" s="146">
        <f t="shared" si="95"/>
        <v>5.36</v>
      </c>
      <c r="AA336" s="146">
        <v>2.2000000000000001E-4</v>
      </c>
      <c r="AB336" s="146">
        <f t="shared" si="96"/>
        <v>4.4000000000000003E-3</v>
      </c>
      <c r="AC336" s="146">
        <v>0</v>
      </c>
      <c r="AD336" s="147">
        <f t="shared" si="97"/>
        <v>0</v>
      </c>
      <c r="AR336" s="18" t="s">
        <v>146</v>
      </c>
      <c r="AT336" s="18" t="s">
        <v>142</v>
      </c>
      <c r="AU336" s="18" t="s">
        <v>97</v>
      </c>
      <c r="AY336" s="18" t="s">
        <v>140</v>
      </c>
      <c r="BE336" s="148">
        <f t="shared" si="98"/>
        <v>0</v>
      </c>
      <c r="BF336" s="148">
        <f t="shared" si="99"/>
        <v>0</v>
      </c>
      <c r="BG336" s="148">
        <f t="shared" si="100"/>
        <v>0</v>
      </c>
      <c r="BH336" s="148">
        <f t="shared" si="101"/>
        <v>0</v>
      </c>
      <c r="BI336" s="148">
        <f t="shared" si="102"/>
        <v>0</v>
      </c>
      <c r="BJ336" s="18" t="s">
        <v>86</v>
      </c>
      <c r="BK336" s="148">
        <f t="shared" si="103"/>
        <v>0</v>
      </c>
      <c r="BL336" s="18" t="s">
        <v>146</v>
      </c>
      <c r="BM336" s="18" t="s">
        <v>892</v>
      </c>
    </row>
    <row r="337" spans="2:65" s="1" customFormat="1" ht="31.5" customHeight="1">
      <c r="B337" s="138"/>
      <c r="C337" s="149" t="s">
        <v>893</v>
      </c>
      <c r="D337" s="149" t="s">
        <v>169</v>
      </c>
      <c r="E337" s="150" t="s">
        <v>894</v>
      </c>
      <c r="F337" s="219" t="s">
        <v>895</v>
      </c>
      <c r="G337" s="219"/>
      <c r="H337" s="219"/>
      <c r="I337" s="219"/>
      <c r="J337" s="151" t="s">
        <v>209</v>
      </c>
      <c r="K337" s="152">
        <v>20</v>
      </c>
      <c r="L337" s="153"/>
      <c r="M337" s="220"/>
      <c r="N337" s="220"/>
      <c r="O337" s="221"/>
      <c r="P337" s="206">
        <f t="shared" si="91"/>
        <v>0</v>
      </c>
      <c r="Q337" s="206"/>
      <c r="R337" s="144"/>
      <c r="T337" s="145" t="s">
        <v>5</v>
      </c>
      <c r="U337" s="41" t="s">
        <v>42</v>
      </c>
      <c r="V337" s="103">
        <f t="shared" si="92"/>
        <v>0</v>
      </c>
      <c r="W337" s="103">
        <f t="shared" si="93"/>
        <v>0</v>
      </c>
      <c r="X337" s="103">
        <f t="shared" si="94"/>
        <v>0</v>
      </c>
      <c r="Y337" s="146">
        <v>0</v>
      </c>
      <c r="Z337" s="146">
        <f t="shared" si="95"/>
        <v>0</v>
      </c>
      <c r="AA337" s="146">
        <v>6.8000000000000005E-4</v>
      </c>
      <c r="AB337" s="146">
        <f t="shared" si="96"/>
        <v>1.3600000000000001E-2</v>
      </c>
      <c r="AC337" s="146">
        <v>0</v>
      </c>
      <c r="AD337" s="147">
        <f t="shared" si="97"/>
        <v>0</v>
      </c>
      <c r="AR337" s="18" t="s">
        <v>172</v>
      </c>
      <c r="AT337" s="18" t="s">
        <v>169</v>
      </c>
      <c r="AU337" s="18" t="s">
        <v>97</v>
      </c>
      <c r="AY337" s="18" t="s">
        <v>140</v>
      </c>
      <c r="BE337" s="148">
        <f t="shared" si="98"/>
        <v>0</v>
      </c>
      <c r="BF337" s="148">
        <f t="shared" si="99"/>
        <v>0</v>
      </c>
      <c r="BG337" s="148">
        <f t="shared" si="100"/>
        <v>0</v>
      </c>
      <c r="BH337" s="148">
        <f t="shared" si="101"/>
        <v>0</v>
      </c>
      <c r="BI337" s="148">
        <f t="shared" si="102"/>
        <v>0</v>
      </c>
      <c r="BJ337" s="18" t="s">
        <v>86</v>
      </c>
      <c r="BK337" s="148">
        <f t="shared" si="103"/>
        <v>0</v>
      </c>
      <c r="BL337" s="18" t="s">
        <v>146</v>
      </c>
      <c r="BM337" s="18" t="s">
        <v>896</v>
      </c>
    </row>
    <row r="338" spans="2:65" s="1" customFormat="1" ht="22.5" customHeight="1">
      <c r="B338" s="138"/>
      <c r="C338" s="139" t="s">
        <v>897</v>
      </c>
      <c r="D338" s="139" t="s">
        <v>142</v>
      </c>
      <c r="E338" s="140" t="s">
        <v>898</v>
      </c>
      <c r="F338" s="205" t="s">
        <v>899</v>
      </c>
      <c r="G338" s="205"/>
      <c r="H338" s="205"/>
      <c r="I338" s="205"/>
      <c r="J338" s="141" t="s">
        <v>209</v>
      </c>
      <c r="K338" s="142">
        <v>10</v>
      </c>
      <c r="L338" s="143"/>
      <c r="M338" s="206"/>
      <c r="N338" s="206"/>
      <c r="O338" s="206"/>
      <c r="P338" s="206">
        <f t="shared" si="91"/>
        <v>0</v>
      </c>
      <c r="Q338" s="206"/>
      <c r="R338" s="144"/>
      <c r="T338" s="145" t="s">
        <v>5</v>
      </c>
      <c r="U338" s="41" t="s">
        <v>42</v>
      </c>
      <c r="V338" s="103">
        <f t="shared" si="92"/>
        <v>0</v>
      </c>
      <c r="W338" s="103">
        <f t="shared" si="93"/>
        <v>0</v>
      </c>
      <c r="X338" s="103">
        <f t="shared" si="94"/>
        <v>0</v>
      </c>
      <c r="Y338" s="146">
        <v>0.35</v>
      </c>
      <c r="Z338" s="146">
        <f t="shared" si="95"/>
        <v>3.5</v>
      </c>
      <c r="AA338" s="146">
        <v>2.5000000000000001E-4</v>
      </c>
      <c r="AB338" s="146">
        <f t="shared" si="96"/>
        <v>2.5000000000000001E-3</v>
      </c>
      <c r="AC338" s="146">
        <v>0</v>
      </c>
      <c r="AD338" s="147">
        <f t="shared" si="97"/>
        <v>0</v>
      </c>
      <c r="AR338" s="18" t="s">
        <v>146</v>
      </c>
      <c r="AT338" s="18" t="s">
        <v>142</v>
      </c>
      <c r="AU338" s="18" t="s">
        <v>97</v>
      </c>
      <c r="AY338" s="18" t="s">
        <v>140</v>
      </c>
      <c r="BE338" s="148">
        <f t="shared" si="98"/>
        <v>0</v>
      </c>
      <c r="BF338" s="148">
        <f t="shared" si="99"/>
        <v>0</v>
      </c>
      <c r="BG338" s="148">
        <f t="shared" si="100"/>
        <v>0</v>
      </c>
      <c r="BH338" s="148">
        <f t="shared" si="101"/>
        <v>0</v>
      </c>
      <c r="BI338" s="148">
        <f t="shared" si="102"/>
        <v>0</v>
      </c>
      <c r="BJ338" s="18" t="s">
        <v>86</v>
      </c>
      <c r="BK338" s="148">
        <f t="shared" si="103"/>
        <v>0</v>
      </c>
      <c r="BL338" s="18" t="s">
        <v>146</v>
      </c>
      <c r="BM338" s="18" t="s">
        <v>900</v>
      </c>
    </row>
    <row r="339" spans="2:65" s="1" customFormat="1" ht="22.5" customHeight="1">
      <c r="B339" s="138"/>
      <c r="C339" s="149" t="s">
        <v>901</v>
      </c>
      <c r="D339" s="149" t="s">
        <v>169</v>
      </c>
      <c r="E339" s="150" t="s">
        <v>902</v>
      </c>
      <c r="F339" s="219" t="s">
        <v>903</v>
      </c>
      <c r="G339" s="219"/>
      <c r="H339" s="219"/>
      <c r="I339" s="219"/>
      <c r="J339" s="151" t="s">
        <v>209</v>
      </c>
      <c r="K339" s="152">
        <v>1</v>
      </c>
      <c r="L339" s="153"/>
      <c r="M339" s="220"/>
      <c r="N339" s="220"/>
      <c r="O339" s="221"/>
      <c r="P339" s="206">
        <f t="shared" si="91"/>
        <v>0</v>
      </c>
      <c r="Q339" s="206"/>
      <c r="R339" s="144"/>
      <c r="T339" s="145" t="s">
        <v>5</v>
      </c>
      <c r="U339" s="41" t="s">
        <v>42</v>
      </c>
      <c r="V339" s="103">
        <f t="shared" si="92"/>
        <v>0</v>
      </c>
      <c r="W339" s="103">
        <f t="shared" si="93"/>
        <v>0</v>
      </c>
      <c r="X339" s="103">
        <f t="shared" si="94"/>
        <v>0</v>
      </c>
      <c r="Y339" s="146">
        <v>0</v>
      </c>
      <c r="Z339" s="146">
        <f t="shared" si="95"/>
        <v>0</v>
      </c>
      <c r="AA339" s="146">
        <v>4.8000000000000001E-4</v>
      </c>
      <c r="AB339" s="146">
        <f t="shared" si="96"/>
        <v>4.8000000000000001E-4</v>
      </c>
      <c r="AC339" s="146">
        <v>0</v>
      </c>
      <c r="AD339" s="147">
        <f t="shared" si="97"/>
        <v>0</v>
      </c>
      <c r="AR339" s="18" t="s">
        <v>172</v>
      </c>
      <c r="AT339" s="18" t="s">
        <v>169</v>
      </c>
      <c r="AU339" s="18" t="s">
        <v>97</v>
      </c>
      <c r="AY339" s="18" t="s">
        <v>140</v>
      </c>
      <c r="BE339" s="148">
        <f t="shared" si="98"/>
        <v>0</v>
      </c>
      <c r="BF339" s="148">
        <f t="shared" si="99"/>
        <v>0</v>
      </c>
      <c r="BG339" s="148">
        <f t="shared" si="100"/>
        <v>0</v>
      </c>
      <c r="BH339" s="148">
        <f t="shared" si="101"/>
        <v>0</v>
      </c>
      <c r="BI339" s="148">
        <f t="shared" si="102"/>
        <v>0</v>
      </c>
      <c r="BJ339" s="18" t="s">
        <v>86</v>
      </c>
      <c r="BK339" s="148">
        <f t="shared" si="103"/>
        <v>0</v>
      </c>
      <c r="BL339" s="18" t="s">
        <v>146</v>
      </c>
      <c r="BM339" s="18" t="s">
        <v>904</v>
      </c>
    </row>
    <row r="340" spans="2:65" s="1" customFormat="1" ht="22.5" customHeight="1">
      <c r="B340" s="138"/>
      <c r="C340" s="149" t="s">
        <v>905</v>
      </c>
      <c r="D340" s="149" t="s">
        <v>169</v>
      </c>
      <c r="E340" s="150" t="s">
        <v>906</v>
      </c>
      <c r="F340" s="219" t="s">
        <v>907</v>
      </c>
      <c r="G340" s="219"/>
      <c r="H340" s="219"/>
      <c r="I340" s="219"/>
      <c r="J340" s="151" t="s">
        <v>209</v>
      </c>
      <c r="K340" s="152">
        <v>1</v>
      </c>
      <c r="L340" s="153"/>
      <c r="M340" s="220"/>
      <c r="N340" s="220"/>
      <c r="O340" s="221"/>
      <c r="P340" s="206">
        <f t="shared" si="91"/>
        <v>0</v>
      </c>
      <c r="Q340" s="206"/>
      <c r="R340" s="144"/>
      <c r="T340" s="145" t="s">
        <v>5</v>
      </c>
      <c r="U340" s="41" t="s">
        <v>42</v>
      </c>
      <c r="V340" s="103">
        <f t="shared" si="92"/>
        <v>0</v>
      </c>
      <c r="W340" s="103">
        <f t="shared" si="93"/>
        <v>0</v>
      </c>
      <c r="X340" s="103">
        <f t="shared" si="94"/>
        <v>0</v>
      </c>
      <c r="Y340" s="146">
        <v>0</v>
      </c>
      <c r="Z340" s="146">
        <f t="shared" si="95"/>
        <v>0</v>
      </c>
      <c r="AA340" s="146">
        <v>1.1000000000000001E-3</v>
      </c>
      <c r="AB340" s="146">
        <f t="shared" si="96"/>
        <v>1.1000000000000001E-3</v>
      </c>
      <c r="AC340" s="146">
        <v>0</v>
      </c>
      <c r="AD340" s="147">
        <f t="shared" si="97"/>
        <v>0</v>
      </c>
      <c r="AR340" s="18" t="s">
        <v>172</v>
      </c>
      <c r="AT340" s="18" t="s">
        <v>169</v>
      </c>
      <c r="AU340" s="18" t="s">
        <v>97</v>
      </c>
      <c r="AY340" s="18" t="s">
        <v>140</v>
      </c>
      <c r="BE340" s="148">
        <f t="shared" si="98"/>
        <v>0</v>
      </c>
      <c r="BF340" s="148">
        <f t="shared" si="99"/>
        <v>0</v>
      </c>
      <c r="BG340" s="148">
        <f t="shared" si="100"/>
        <v>0</v>
      </c>
      <c r="BH340" s="148">
        <f t="shared" si="101"/>
        <v>0</v>
      </c>
      <c r="BI340" s="148">
        <f t="shared" si="102"/>
        <v>0</v>
      </c>
      <c r="BJ340" s="18" t="s">
        <v>86</v>
      </c>
      <c r="BK340" s="148">
        <f t="shared" si="103"/>
        <v>0</v>
      </c>
      <c r="BL340" s="18" t="s">
        <v>146</v>
      </c>
      <c r="BM340" s="18" t="s">
        <v>908</v>
      </c>
    </row>
    <row r="341" spans="2:65" s="1" customFormat="1" ht="31.5" customHeight="1">
      <c r="B341" s="138"/>
      <c r="C341" s="149" t="s">
        <v>909</v>
      </c>
      <c r="D341" s="149" t="s">
        <v>169</v>
      </c>
      <c r="E341" s="150" t="s">
        <v>910</v>
      </c>
      <c r="F341" s="219" t="s">
        <v>911</v>
      </c>
      <c r="G341" s="219"/>
      <c r="H341" s="219"/>
      <c r="I341" s="219"/>
      <c r="J341" s="151" t="s">
        <v>209</v>
      </c>
      <c r="K341" s="152">
        <v>7</v>
      </c>
      <c r="L341" s="153"/>
      <c r="M341" s="220"/>
      <c r="N341" s="220"/>
      <c r="O341" s="221"/>
      <c r="P341" s="206">
        <f t="shared" si="91"/>
        <v>0</v>
      </c>
      <c r="Q341" s="206"/>
      <c r="R341" s="144"/>
      <c r="T341" s="145" t="s">
        <v>5</v>
      </c>
      <c r="U341" s="41" t="s">
        <v>42</v>
      </c>
      <c r="V341" s="103">
        <f t="shared" si="92"/>
        <v>0</v>
      </c>
      <c r="W341" s="103">
        <f t="shared" si="93"/>
        <v>0</v>
      </c>
      <c r="X341" s="103">
        <f t="shared" si="94"/>
        <v>0</v>
      </c>
      <c r="Y341" s="146">
        <v>0</v>
      </c>
      <c r="Z341" s="146">
        <f t="shared" si="95"/>
        <v>0</v>
      </c>
      <c r="AA341" s="146">
        <v>1.0499999999999999E-3</v>
      </c>
      <c r="AB341" s="146">
        <f t="shared" si="96"/>
        <v>7.3499999999999998E-3</v>
      </c>
      <c r="AC341" s="146">
        <v>0</v>
      </c>
      <c r="AD341" s="147">
        <f t="shared" si="97"/>
        <v>0</v>
      </c>
      <c r="AR341" s="18" t="s">
        <v>172</v>
      </c>
      <c r="AT341" s="18" t="s">
        <v>169</v>
      </c>
      <c r="AU341" s="18" t="s">
        <v>97</v>
      </c>
      <c r="AY341" s="18" t="s">
        <v>140</v>
      </c>
      <c r="BE341" s="148">
        <f t="shared" si="98"/>
        <v>0</v>
      </c>
      <c r="BF341" s="148">
        <f t="shared" si="99"/>
        <v>0</v>
      </c>
      <c r="BG341" s="148">
        <f t="shared" si="100"/>
        <v>0</v>
      </c>
      <c r="BH341" s="148">
        <f t="shared" si="101"/>
        <v>0</v>
      </c>
      <c r="BI341" s="148">
        <f t="shared" si="102"/>
        <v>0</v>
      </c>
      <c r="BJ341" s="18" t="s">
        <v>86</v>
      </c>
      <c r="BK341" s="148">
        <f t="shared" si="103"/>
        <v>0</v>
      </c>
      <c r="BL341" s="18" t="s">
        <v>146</v>
      </c>
      <c r="BM341" s="18" t="s">
        <v>912</v>
      </c>
    </row>
    <row r="342" spans="2:65" s="1" customFormat="1" ht="31.5" customHeight="1">
      <c r="B342" s="138"/>
      <c r="C342" s="149" t="s">
        <v>913</v>
      </c>
      <c r="D342" s="149" t="s">
        <v>169</v>
      </c>
      <c r="E342" s="150" t="s">
        <v>914</v>
      </c>
      <c r="F342" s="219" t="s">
        <v>915</v>
      </c>
      <c r="G342" s="219"/>
      <c r="H342" s="219"/>
      <c r="I342" s="219"/>
      <c r="J342" s="151" t="s">
        <v>209</v>
      </c>
      <c r="K342" s="152">
        <v>1</v>
      </c>
      <c r="L342" s="153"/>
      <c r="M342" s="220"/>
      <c r="N342" s="220"/>
      <c r="O342" s="221"/>
      <c r="P342" s="206">
        <f t="shared" si="91"/>
        <v>0</v>
      </c>
      <c r="Q342" s="206"/>
      <c r="R342" s="144"/>
      <c r="T342" s="145" t="s">
        <v>5</v>
      </c>
      <c r="U342" s="41" t="s">
        <v>42</v>
      </c>
      <c r="V342" s="103">
        <f t="shared" si="92"/>
        <v>0</v>
      </c>
      <c r="W342" s="103">
        <f t="shared" si="93"/>
        <v>0</v>
      </c>
      <c r="X342" s="103">
        <f t="shared" si="94"/>
        <v>0</v>
      </c>
      <c r="Y342" s="146">
        <v>0</v>
      </c>
      <c r="Z342" s="146">
        <f t="shared" si="95"/>
        <v>0</v>
      </c>
      <c r="AA342" s="146">
        <v>1.8000000000000001E-4</v>
      </c>
      <c r="AB342" s="146">
        <f t="shared" si="96"/>
        <v>1.8000000000000001E-4</v>
      </c>
      <c r="AC342" s="146">
        <v>0</v>
      </c>
      <c r="AD342" s="147">
        <f t="shared" si="97"/>
        <v>0</v>
      </c>
      <c r="AR342" s="18" t="s">
        <v>172</v>
      </c>
      <c r="AT342" s="18" t="s">
        <v>169</v>
      </c>
      <c r="AU342" s="18" t="s">
        <v>97</v>
      </c>
      <c r="AY342" s="18" t="s">
        <v>140</v>
      </c>
      <c r="BE342" s="148">
        <f t="shared" si="98"/>
        <v>0</v>
      </c>
      <c r="BF342" s="148">
        <f t="shared" si="99"/>
        <v>0</v>
      </c>
      <c r="BG342" s="148">
        <f t="shared" si="100"/>
        <v>0</v>
      </c>
      <c r="BH342" s="148">
        <f t="shared" si="101"/>
        <v>0</v>
      </c>
      <c r="BI342" s="148">
        <f t="shared" si="102"/>
        <v>0</v>
      </c>
      <c r="BJ342" s="18" t="s">
        <v>86</v>
      </c>
      <c r="BK342" s="148">
        <f t="shared" si="103"/>
        <v>0</v>
      </c>
      <c r="BL342" s="18" t="s">
        <v>146</v>
      </c>
      <c r="BM342" s="18" t="s">
        <v>916</v>
      </c>
    </row>
    <row r="343" spans="2:65" s="1" customFormat="1" ht="22.5" customHeight="1">
      <c r="B343" s="138"/>
      <c r="C343" s="139" t="s">
        <v>917</v>
      </c>
      <c r="D343" s="139" t="s">
        <v>142</v>
      </c>
      <c r="E343" s="140" t="s">
        <v>918</v>
      </c>
      <c r="F343" s="205" t="s">
        <v>919</v>
      </c>
      <c r="G343" s="205"/>
      <c r="H343" s="205"/>
      <c r="I343" s="205"/>
      <c r="J343" s="141" t="s">
        <v>209</v>
      </c>
      <c r="K343" s="142">
        <v>16</v>
      </c>
      <c r="L343" s="143"/>
      <c r="M343" s="206"/>
      <c r="N343" s="206"/>
      <c r="O343" s="206"/>
      <c r="P343" s="206">
        <f t="shared" si="91"/>
        <v>0</v>
      </c>
      <c r="Q343" s="206"/>
      <c r="R343" s="144"/>
      <c r="T343" s="145" t="s">
        <v>5</v>
      </c>
      <c r="U343" s="41" t="s">
        <v>42</v>
      </c>
      <c r="V343" s="103">
        <f t="shared" si="92"/>
        <v>0</v>
      </c>
      <c r="W343" s="103">
        <f t="shared" si="93"/>
        <v>0</v>
      </c>
      <c r="X343" s="103">
        <f t="shared" si="94"/>
        <v>0</v>
      </c>
      <c r="Y343" s="146">
        <v>0.42199999999999999</v>
      </c>
      <c r="Z343" s="146">
        <f t="shared" si="95"/>
        <v>6.7519999999999998</v>
      </c>
      <c r="AA343" s="146">
        <v>3.5E-4</v>
      </c>
      <c r="AB343" s="146">
        <f t="shared" si="96"/>
        <v>5.5999999999999999E-3</v>
      </c>
      <c r="AC343" s="146">
        <v>0</v>
      </c>
      <c r="AD343" s="147">
        <f t="shared" si="97"/>
        <v>0</v>
      </c>
      <c r="AR343" s="18" t="s">
        <v>146</v>
      </c>
      <c r="AT343" s="18" t="s">
        <v>142</v>
      </c>
      <c r="AU343" s="18" t="s">
        <v>97</v>
      </c>
      <c r="AY343" s="18" t="s">
        <v>140</v>
      </c>
      <c r="BE343" s="148">
        <f t="shared" si="98"/>
        <v>0</v>
      </c>
      <c r="BF343" s="148">
        <f t="shared" si="99"/>
        <v>0</v>
      </c>
      <c r="BG343" s="148">
        <f t="shared" si="100"/>
        <v>0</v>
      </c>
      <c r="BH343" s="148">
        <f t="shared" si="101"/>
        <v>0</v>
      </c>
      <c r="BI343" s="148">
        <f t="shared" si="102"/>
        <v>0</v>
      </c>
      <c r="BJ343" s="18" t="s">
        <v>86</v>
      </c>
      <c r="BK343" s="148">
        <f t="shared" si="103"/>
        <v>0</v>
      </c>
      <c r="BL343" s="18" t="s">
        <v>146</v>
      </c>
      <c r="BM343" s="18" t="s">
        <v>920</v>
      </c>
    </row>
    <row r="344" spans="2:65" s="1" customFormat="1" ht="31.5" customHeight="1">
      <c r="B344" s="138"/>
      <c r="C344" s="149" t="s">
        <v>921</v>
      </c>
      <c r="D344" s="149" t="s">
        <v>169</v>
      </c>
      <c r="E344" s="150" t="s">
        <v>922</v>
      </c>
      <c r="F344" s="219" t="s">
        <v>923</v>
      </c>
      <c r="G344" s="219"/>
      <c r="H344" s="219"/>
      <c r="I344" s="219"/>
      <c r="J344" s="151" t="s">
        <v>209</v>
      </c>
      <c r="K344" s="152">
        <v>10</v>
      </c>
      <c r="L344" s="153"/>
      <c r="M344" s="220"/>
      <c r="N344" s="220"/>
      <c r="O344" s="221"/>
      <c r="P344" s="206">
        <f t="shared" si="91"/>
        <v>0</v>
      </c>
      <c r="Q344" s="206"/>
      <c r="R344" s="144"/>
      <c r="T344" s="145" t="s">
        <v>5</v>
      </c>
      <c r="U344" s="41" t="s">
        <v>42</v>
      </c>
      <c r="V344" s="103">
        <f t="shared" si="92"/>
        <v>0</v>
      </c>
      <c r="W344" s="103">
        <f t="shared" si="93"/>
        <v>0</v>
      </c>
      <c r="X344" s="103">
        <f t="shared" si="94"/>
        <v>0</v>
      </c>
      <c r="Y344" s="146">
        <v>0</v>
      </c>
      <c r="Z344" s="146">
        <f t="shared" si="95"/>
        <v>0</v>
      </c>
      <c r="AA344" s="146">
        <v>1.66E-3</v>
      </c>
      <c r="AB344" s="146">
        <f t="shared" si="96"/>
        <v>1.66E-2</v>
      </c>
      <c r="AC344" s="146">
        <v>0</v>
      </c>
      <c r="AD344" s="147">
        <f t="shared" si="97"/>
        <v>0</v>
      </c>
      <c r="AR344" s="18" t="s">
        <v>172</v>
      </c>
      <c r="AT344" s="18" t="s">
        <v>169</v>
      </c>
      <c r="AU344" s="18" t="s">
        <v>97</v>
      </c>
      <c r="AY344" s="18" t="s">
        <v>140</v>
      </c>
      <c r="BE344" s="148">
        <f t="shared" si="98"/>
        <v>0</v>
      </c>
      <c r="BF344" s="148">
        <f t="shared" si="99"/>
        <v>0</v>
      </c>
      <c r="BG344" s="148">
        <f t="shared" si="100"/>
        <v>0</v>
      </c>
      <c r="BH344" s="148">
        <f t="shared" si="101"/>
        <v>0</v>
      </c>
      <c r="BI344" s="148">
        <f t="shared" si="102"/>
        <v>0</v>
      </c>
      <c r="BJ344" s="18" t="s">
        <v>86</v>
      </c>
      <c r="BK344" s="148">
        <f t="shared" si="103"/>
        <v>0</v>
      </c>
      <c r="BL344" s="18" t="s">
        <v>146</v>
      </c>
      <c r="BM344" s="18" t="s">
        <v>924</v>
      </c>
    </row>
    <row r="345" spans="2:65" s="1" customFormat="1" ht="22.5" customHeight="1">
      <c r="B345" s="138"/>
      <c r="C345" s="149" t="s">
        <v>925</v>
      </c>
      <c r="D345" s="149" t="s">
        <v>169</v>
      </c>
      <c r="E345" s="150" t="s">
        <v>926</v>
      </c>
      <c r="F345" s="219" t="s">
        <v>927</v>
      </c>
      <c r="G345" s="219"/>
      <c r="H345" s="219"/>
      <c r="I345" s="219"/>
      <c r="J345" s="151" t="s">
        <v>209</v>
      </c>
      <c r="K345" s="152">
        <v>2</v>
      </c>
      <c r="L345" s="153"/>
      <c r="M345" s="220"/>
      <c r="N345" s="220"/>
      <c r="O345" s="221"/>
      <c r="P345" s="206">
        <f t="shared" si="91"/>
        <v>0</v>
      </c>
      <c r="Q345" s="206"/>
      <c r="R345" s="144"/>
      <c r="T345" s="145" t="s">
        <v>5</v>
      </c>
      <c r="U345" s="41" t="s">
        <v>42</v>
      </c>
      <c r="V345" s="103">
        <f t="shared" si="92"/>
        <v>0</v>
      </c>
      <c r="W345" s="103">
        <f t="shared" si="93"/>
        <v>0</v>
      </c>
      <c r="X345" s="103">
        <f t="shared" si="94"/>
        <v>0</v>
      </c>
      <c r="Y345" s="146">
        <v>0</v>
      </c>
      <c r="Z345" s="146">
        <f t="shared" si="95"/>
        <v>0</v>
      </c>
      <c r="AA345" s="146">
        <v>1.6900000000000001E-3</v>
      </c>
      <c r="AB345" s="146">
        <f t="shared" si="96"/>
        <v>3.3800000000000002E-3</v>
      </c>
      <c r="AC345" s="146">
        <v>0</v>
      </c>
      <c r="AD345" s="147">
        <f t="shared" si="97"/>
        <v>0</v>
      </c>
      <c r="AR345" s="18" t="s">
        <v>172</v>
      </c>
      <c r="AT345" s="18" t="s">
        <v>169</v>
      </c>
      <c r="AU345" s="18" t="s">
        <v>97</v>
      </c>
      <c r="AY345" s="18" t="s">
        <v>140</v>
      </c>
      <c r="BE345" s="148">
        <f t="shared" si="98"/>
        <v>0</v>
      </c>
      <c r="BF345" s="148">
        <f t="shared" si="99"/>
        <v>0</v>
      </c>
      <c r="BG345" s="148">
        <f t="shared" si="100"/>
        <v>0</v>
      </c>
      <c r="BH345" s="148">
        <f t="shared" si="101"/>
        <v>0</v>
      </c>
      <c r="BI345" s="148">
        <f t="shared" si="102"/>
        <v>0</v>
      </c>
      <c r="BJ345" s="18" t="s">
        <v>86</v>
      </c>
      <c r="BK345" s="148">
        <f t="shared" si="103"/>
        <v>0</v>
      </c>
      <c r="BL345" s="18" t="s">
        <v>146</v>
      </c>
      <c r="BM345" s="18" t="s">
        <v>928</v>
      </c>
    </row>
    <row r="346" spans="2:65" s="1" customFormat="1" ht="22.5" customHeight="1">
      <c r="B346" s="138"/>
      <c r="C346" s="149" t="s">
        <v>929</v>
      </c>
      <c r="D346" s="149" t="s">
        <v>169</v>
      </c>
      <c r="E346" s="150" t="s">
        <v>930</v>
      </c>
      <c r="F346" s="219" t="s">
        <v>931</v>
      </c>
      <c r="G346" s="219"/>
      <c r="H346" s="219"/>
      <c r="I346" s="219"/>
      <c r="J346" s="151" t="s">
        <v>209</v>
      </c>
      <c r="K346" s="152">
        <v>2</v>
      </c>
      <c r="L346" s="153"/>
      <c r="M346" s="220"/>
      <c r="N346" s="220"/>
      <c r="O346" s="221"/>
      <c r="P346" s="206">
        <f t="shared" si="91"/>
        <v>0</v>
      </c>
      <c r="Q346" s="206"/>
      <c r="R346" s="144"/>
      <c r="T346" s="145" t="s">
        <v>5</v>
      </c>
      <c r="U346" s="41" t="s">
        <v>42</v>
      </c>
      <c r="V346" s="103">
        <f t="shared" si="92"/>
        <v>0</v>
      </c>
      <c r="W346" s="103">
        <f t="shared" si="93"/>
        <v>0</v>
      </c>
      <c r="X346" s="103">
        <f t="shared" si="94"/>
        <v>0</v>
      </c>
      <c r="Y346" s="146">
        <v>0</v>
      </c>
      <c r="Z346" s="146">
        <f t="shared" si="95"/>
        <v>0</v>
      </c>
      <c r="AA346" s="146">
        <v>7.3999999999999999E-4</v>
      </c>
      <c r="AB346" s="146">
        <f t="shared" si="96"/>
        <v>1.48E-3</v>
      </c>
      <c r="AC346" s="146">
        <v>0</v>
      </c>
      <c r="AD346" s="147">
        <f t="shared" si="97"/>
        <v>0</v>
      </c>
      <c r="AR346" s="18" t="s">
        <v>172</v>
      </c>
      <c r="AT346" s="18" t="s">
        <v>169</v>
      </c>
      <c r="AU346" s="18" t="s">
        <v>97</v>
      </c>
      <c r="AY346" s="18" t="s">
        <v>140</v>
      </c>
      <c r="BE346" s="148">
        <f t="shared" si="98"/>
        <v>0</v>
      </c>
      <c r="BF346" s="148">
        <f t="shared" si="99"/>
        <v>0</v>
      </c>
      <c r="BG346" s="148">
        <f t="shared" si="100"/>
        <v>0</v>
      </c>
      <c r="BH346" s="148">
        <f t="shared" si="101"/>
        <v>0</v>
      </c>
      <c r="BI346" s="148">
        <f t="shared" si="102"/>
        <v>0</v>
      </c>
      <c r="BJ346" s="18" t="s">
        <v>86</v>
      </c>
      <c r="BK346" s="148">
        <f t="shared" si="103"/>
        <v>0</v>
      </c>
      <c r="BL346" s="18" t="s">
        <v>146</v>
      </c>
      <c r="BM346" s="18" t="s">
        <v>932</v>
      </c>
    </row>
    <row r="347" spans="2:65" s="1" customFormat="1" ht="31.5" customHeight="1">
      <c r="B347" s="138"/>
      <c r="C347" s="149" t="s">
        <v>933</v>
      </c>
      <c r="D347" s="149" t="s">
        <v>169</v>
      </c>
      <c r="E347" s="150" t="s">
        <v>934</v>
      </c>
      <c r="F347" s="219" t="s">
        <v>935</v>
      </c>
      <c r="G347" s="219"/>
      <c r="H347" s="219"/>
      <c r="I347" s="219"/>
      <c r="J347" s="151" t="s">
        <v>209</v>
      </c>
      <c r="K347" s="152">
        <v>2</v>
      </c>
      <c r="L347" s="153"/>
      <c r="M347" s="220"/>
      <c r="N347" s="220"/>
      <c r="O347" s="221"/>
      <c r="P347" s="206">
        <f t="shared" si="91"/>
        <v>0</v>
      </c>
      <c r="Q347" s="206"/>
      <c r="R347" s="144"/>
      <c r="T347" s="145" t="s">
        <v>5</v>
      </c>
      <c r="U347" s="41" t="s">
        <v>42</v>
      </c>
      <c r="V347" s="103">
        <f t="shared" si="92"/>
        <v>0</v>
      </c>
      <c r="W347" s="103">
        <f t="shared" si="93"/>
        <v>0</v>
      </c>
      <c r="X347" s="103">
        <f t="shared" si="94"/>
        <v>0</v>
      </c>
      <c r="Y347" s="146">
        <v>0</v>
      </c>
      <c r="Z347" s="146">
        <f t="shared" si="95"/>
        <v>0</v>
      </c>
      <c r="AA347" s="146">
        <v>1.8000000000000001E-4</v>
      </c>
      <c r="AB347" s="146">
        <f t="shared" si="96"/>
        <v>3.6000000000000002E-4</v>
      </c>
      <c r="AC347" s="146">
        <v>0</v>
      </c>
      <c r="AD347" s="147">
        <f t="shared" si="97"/>
        <v>0</v>
      </c>
      <c r="AR347" s="18" t="s">
        <v>172</v>
      </c>
      <c r="AT347" s="18" t="s">
        <v>169</v>
      </c>
      <c r="AU347" s="18" t="s">
        <v>97</v>
      </c>
      <c r="AY347" s="18" t="s">
        <v>140</v>
      </c>
      <c r="BE347" s="148">
        <f t="shared" si="98"/>
        <v>0</v>
      </c>
      <c r="BF347" s="148">
        <f t="shared" si="99"/>
        <v>0</v>
      </c>
      <c r="BG347" s="148">
        <f t="shared" si="100"/>
        <v>0</v>
      </c>
      <c r="BH347" s="148">
        <f t="shared" si="101"/>
        <v>0</v>
      </c>
      <c r="BI347" s="148">
        <f t="shared" si="102"/>
        <v>0</v>
      </c>
      <c r="BJ347" s="18" t="s">
        <v>86</v>
      </c>
      <c r="BK347" s="148">
        <f t="shared" si="103"/>
        <v>0</v>
      </c>
      <c r="BL347" s="18" t="s">
        <v>146</v>
      </c>
      <c r="BM347" s="18" t="s">
        <v>936</v>
      </c>
    </row>
    <row r="348" spans="2:65" s="1" customFormat="1" ht="22.5" customHeight="1">
      <c r="B348" s="138"/>
      <c r="C348" s="139" t="s">
        <v>937</v>
      </c>
      <c r="D348" s="139" t="s">
        <v>142</v>
      </c>
      <c r="E348" s="140" t="s">
        <v>938</v>
      </c>
      <c r="F348" s="205" t="s">
        <v>939</v>
      </c>
      <c r="G348" s="205"/>
      <c r="H348" s="205"/>
      <c r="I348" s="205"/>
      <c r="J348" s="141" t="s">
        <v>209</v>
      </c>
      <c r="K348" s="142">
        <v>1</v>
      </c>
      <c r="L348" s="143"/>
      <c r="M348" s="206"/>
      <c r="N348" s="206"/>
      <c r="O348" s="206"/>
      <c r="P348" s="206">
        <f t="shared" si="91"/>
        <v>0</v>
      </c>
      <c r="Q348" s="206"/>
      <c r="R348" s="144"/>
      <c r="T348" s="145" t="s">
        <v>5</v>
      </c>
      <c r="U348" s="41" t="s">
        <v>42</v>
      </c>
      <c r="V348" s="103">
        <f t="shared" si="92"/>
        <v>0</v>
      </c>
      <c r="W348" s="103">
        <f t="shared" si="93"/>
        <v>0</v>
      </c>
      <c r="X348" s="103">
        <f t="shared" si="94"/>
        <v>0</v>
      </c>
      <c r="Y348" s="146">
        <v>0.28799999999999998</v>
      </c>
      <c r="Z348" s="146">
        <f t="shared" si="95"/>
        <v>0.28799999999999998</v>
      </c>
      <c r="AA348" s="146">
        <v>2.3000000000000001E-4</v>
      </c>
      <c r="AB348" s="146">
        <f t="shared" si="96"/>
        <v>2.3000000000000001E-4</v>
      </c>
      <c r="AC348" s="146">
        <v>0</v>
      </c>
      <c r="AD348" s="147">
        <f t="shared" si="97"/>
        <v>0</v>
      </c>
      <c r="AR348" s="18" t="s">
        <v>146</v>
      </c>
      <c r="AT348" s="18" t="s">
        <v>142</v>
      </c>
      <c r="AU348" s="18" t="s">
        <v>97</v>
      </c>
      <c r="AY348" s="18" t="s">
        <v>140</v>
      </c>
      <c r="BE348" s="148">
        <f t="shared" si="98"/>
        <v>0</v>
      </c>
      <c r="BF348" s="148">
        <f t="shared" si="99"/>
        <v>0</v>
      </c>
      <c r="BG348" s="148">
        <f t="shared" si="100"/>
        <v>0</v>
      </c>
      <c r="BH348" s="148">
        <f t="shared" si="101"/>
        <v>0</v>
      </c>
      <c r="BI348" s="148">
        <f t="shared" si="102"/>
        <v>0</v>
      </c>
      <c r="BJ348" s="18" t="s">
        <v>86</v>
      </c>
      <c r="BK348" s="148">
        <f t="shared" si="103"/>
        <v>0</v>
      </c>
      <c r="BL348" s="18" t="s">
        <v>146</v>
      </c>
      <c r="BM348" s="18" t="s">
        <v>940</v>
      </c>
    </row>
    <row r="349" spans="2:65" s="1" customFormat="1" ht="31.5" customHeight="1">
      <c r="B349" s="138"/>
      <c r="C349" s="149" t="s">
        <v>941</v>
      </c>
      <c r="D349" s="149" t="s">
        <v>169</v>
      </c>
      <c r="E349" s="150" t="s">
        <v>942</v>
      </c>
      <c r="F349" s="219" t="s">
        <v>943</v>
      </c>
      <c r="G349" s="219"/>
      <c r="H349" s="219"/>
      <c r="I349" s="219"/>
      <c r="J349" s="151" t="s">
        <v>250</v>
      </c>
      <c r="K349" s="152">
        <v>1</v>
      </c>
      <c r="L349" s="153"/>
      <c r="M349" s="220"/>
      <c r="N349" s="220"/>
      <c r="O349" s="221"/>
      <c r="P349" s="206">
        <f t="shared" si="91"/>
        <v>0</v>
      </c>
      <c r="Q349" s="206"/>
      <c r="R349" s="144"/>
      <c r="T349" s="145" t="s">
        <v>5</v>
      </c>
      <c r="U349" s="41" t="s">
        <v>42</v>
      </c>
      <c r="V349" s="103">
        <f t="shared" si="92"/>
        <v>0</v>
      </c>
      <c r="W349" s="103">
        <f t="shared" si="93"/>
        <v>0</v>
      </c>
      <c r="X349" s="103">
        <f t="shared" si="94"/>
        <v>0</v>
      </c>
      <c r="Y349" s="146">
        <v>0</v>
      </c>
      <c r="Z349" s="146">
        <f t="shared" si="95"/>
        <v>0</v>
      </c>
      <c r="AA349" s="146">
        <v>2.8000000000000001E-2</v>
      </c>
      <c r="AB349" s="146">
        <f t="shared" si="96"/>
        <v>2.8000000000000001E-2</v>
      </c>
      <c r="AC349" s="146">
        <v>0</v>
      </c>
      <c r="AD349" s="147">
        <f t="shared" si="97"/>
        <v>0</v>
      </c>
      <c r="AR349" s="18" t="s">
        <v>172</v>
      </c>
      <c r="AT349" s="18" t="s">
        <v>169</v>
      </c>
      <c r="AU349" s="18" t="s">
        <v>97</v>
      </c>
      <c r="AY349" s="18" t="s">
        <v>140</v>
      </c>
      <c r="BE349" s="148">
        <f t="shared" si="98"/>
        <v>0</v>
      </c>
      <c r="BF349" s="148">
        <f t="shared" si="99"/>
        <v>0</v>
      </c>
      <c r="BG349" s="148">
        <f t="shared" si="100"/>
        <v>0</v>
      </c>
      <c r="BH349" s="148">
        <f t="shared" si="101"/>
        <v>0</v>
      </c>
      <c r="BI349" s="148">
        <f t="shared" si="102"/>
        <v>0</v>
      </c>
      <c r="BJ349" s="18" t="s">
        <v>86</v>
      </c>
      <c r="BK349" s="148">
        <f t="shared" si="103"/>
        <v>0</v>
      </c>
      <c r="BL349" s="18" t="s">
        <v>146</v>
      </c>
      <c r="BM349" s="18" t="s">
        <v>944</v>
      </c>
    </row>
    <row r="350" spans="2:65" s="1" customFormat="1" ht="22.5" customHeight="1">
      <c r="B350" s="138"/>
      <c r="C350" s="139" t="s">
        <v>945</v>
      </c>
      <c r="D350" s="139" t="s">
        <v>142</v>
      </c>
      <c r="E350" s="140" t="s">
        <v>946</v>
      </c>
      <c r="F350" s="205" t="s">
        <v>947</v>
      </c>
      <c r="G350" s="205"/>
      <c r="H350" s="205"/>
      <c r="I350" s="205"/>
      <c r="J350" s="141" t="s">
        <v>209</v>
      </c>
      <c r="K350" s="142">
        <v>1</v>
      </c>
      <c r="L350" s="143"/>
      <c r="M350" s="206"/>
      <c r="N350" s="206"/>
      <c r="O350" s="206"/>
      <c r="P350" s="206">
        <f t="shared" si="91"/>
        <v>0</v>
      </c>
      <c r="Q350" s="206"/>
      <c r="R350" s="144"/>
      <c r="T350" s="145" t="s">
        <v>5</v>
      </c>
      <c r="U350" s="41" t="s">
        <v>42</v>
      </c>
      <c r="V350" s="103">
        <f t="shared" si="92"/>
        <v>0</v>
      </c>
      <c r="W350" s="103">
        <f t="shared" si="93"/>
        <v>0</v>
      </c>
      <c r="X350" s="103">
        <f t="shared" si="94"/>
        <v>0</v>
      </c>
      <c r="Y350" s="146">
        <v>0.34</v>
      </c>
      <c r="Z350" s="146">
        <f t="shared" si="95"/>
        <v>0.34</v>
      </c>
      <c r="AA350" s="146">
        <v>3.3E-4</v>
      </c>
      <c r="AB350" s="146">
        <f t="shared" si="96"/>
        <v>3.3E-4</v>
      </c>
      <c r="AC350" s="146">
        <v>0</v>
      </c>
      <c r="AD350" s="147">
        <f t="shared" si="97"/>
        <v>0</v>
      </c>
      <c r="AR350" s="18" t="s">
        <v>146</v>
      </c>
      <c r="AT350" s="18" t="s">
        <v>142</v>
      </c>
      <c r="AU350" s="18" t="s">
        <v>97</v>
      </c>
      <c r="AY350" s="18" t="s">
        <v>140</v>
      </c>
      <c r="BE350" s="148">
        <f t="shared" si="98"/>
        <v>0</v>
      </c>
      <c r="BF350" s="148">
        <f t="shared" si="99"/>
        <v>0</v>
      </c>
      <c r="BG350" s="148">
        <f t="shared" si="100"/>
        <v>0</v>
      </c>
      <c r="BH350" s="148">
        <f t="shared" si="101"/>
        <v>0</v>
      </c>
      <c r="BI350" s="148">
        <f t="shared" si="102"/>
        <v>0</v>
      </c>
      <c r="BJ350" s="18" t="s">
        <v>86</v>
      </c>
      <c r="BK350" s="148">
        <f t="shared" si="103"/>
        <v>0</v>
      </c>
      <c r="BL350" s="18" t="s">
        <v>146</v>
      </c>
      <c r="BM350" s="18" t="s">
        <v>948</v>
      </c>
    </row>
    <row r="351" spans="2:65" s="1" customFormat="1" ht="31.5" customHeight="1">
      <c r="B351" s="138"/>
      <c r="C351" s="149" t="s">
        <v>949</v>
      </c>
      <c r="D351" s="149" t="s">
        <v>169</v>
      </c>
      <c r="E351" s="150" t="s">
        <v>950</v>
      </c>
      <c r="F351" s="219" t="s">
        <v>951</v>
      </c>
      <c r="G351" s="219"/>
      <c r="H351" s="219"/>
      <c r="I351" s="219"/>
      <c r="J351" s="151" t="s">
        <v>250</v>
      </c>
      <c r="K351" s="152">
        <v>1</v>
      </c>
      <c r="L351" s="153"/>
      <c r="M351" s="220"/>
      <c r="N351" s="220"/>
      <c r="O351" s="221"/>
      <c r="P351" s="206">
        <f t="shared" si="91"/>
        <v>0</v>
      </c>
      <c r="Q351" s="206"/>
      <c r="R351" s="144"/>
      <c r="T351" s="145" t="s">
        <v>5</v>
      </c>
      <c r="U351" s="41" t="s">
        <v>42</v>
      </c>
      <c r="V351" s="103">
        <f t="shared" si="92"/>
        <v>0</v>
      </c>
      <c r="W351" s="103">
        <f t="shared" si="93"/>
        <v>0</v>
      </c>
      <c r="X351" s="103">
        <f t="shared" si="94"/>
        <v>0</v>
      </c>
      <c r="Y351" s="146">
        <v>0</v>
      </c>
      <c r="Z351" s="146">
        <f t="shared" si="95"/>
        <v>0</v>
      </c>
      <c r="AA351" s="146">
        <v>2.8000000000000001E-2</v>
      </c>
      <c r="AB351" s="146">
        <f t="shared" si="96"/>
        <v>2.8000000000000001E-2</v>
      </c>
      <c r="AC351" s="146">
        <v>0</v>
      </c>
      <c r="AD351" s="147">
        <f t="shared" si="97"/>
        <v>0</v>
      </c>
      <c r="AR351" s="18" t="s">
        <v>172</v>
      </c>
      <c r="AT351" s="18" t="s">
        <v>169</v>
      </c>
      <c r="AU351" s="18" t="s">
        <v>97</v>
      </c>
      <c r="AY351" s="18" t="s">
        <v>140</v>
      </c>
      <c r="BE351" s="148">
        <f t="shared" si="98"/>
        <v>0</v>
      </c>
      <c r="BF351" s="148">
        <f t="shared" si="99"/>
        <v>0</v>
      </c>
      <c r="BG351" s="148">
        <f t="shared" si="100"/>
        <v>0</v>
      </c>
      <c r="BH351" s="148">
        <f t="shared" si="101"/>
        <v>0</v>
      </c>
      <c r="BI351" s="148">
        <f t="shared" si="102"/>
        <v>0</v>
      </c>
      <c r="BJ351" s="18" t="s">
        <v>86</v>
      </c>
      <c r="BK351" s="148">
        <f t="shared" si="103"/>
        <v>0</v>
      </c>
      <c r="BL351" s="18" t="s">
        <v>146</v>
      </c>
      <c r="BM351" s="18" t="s">
        <v>952</v>
      </c>
    </row>
    <row r="352" spans="2:65" s="1" customFormat="1" ht="31.5" customHeight="1">
      <c r="B352" s="138"/>
      <c r="C352" s="139" t="s">
        <v>953</v>
      </c>
      <c r="D352" s="139" t="s">
        <v>142</v>
      </c>
      <c r="E352" s="140" t="s">
        <v>954</v>
      </c>
      <c r="F352" s="205" t="s">
        <v>955</v>
      </c>
      <c r="G352" s="205"/>
      <c r="H352" s="205"/>
      <c r="I352" s="205"/>
      <c r="J352" s="141" t="s">
        <v>209</v>
      </c>
      <c r="K352" s="142">
        <v>34</v>
      </c>
      <c r="L352" s="143"/>
      <c r="M352" s="206"/>
      <c r="N352" s="206"/>
      <c r="O352" s="206"/>
      <c r="P352" s="206">
        <f t="shared" si="91"/>
        <v>0</v>
      </c>
      <c r="Q352" s="206"/>
      <c r="R352" s="144"/>
      <c r="T352" s="145" t="s">
        <v>5</v>
      </c>
      <c r="U352" s="41" t="s">
        <v>42</v>
      </c>
      <c r="V352" s="103">
        <f t="shared" si="92"/>
        <v>0</v>
      </c>
      <c r="W352" s="103">
        <f t="shared" si="93"/>
        <v>0</v>
      </c>
      <c r="X352" s="103">
        <f t="shared" si="94"/>
        <v>0</v>
      </c>
      <c r="Y352" s="146">
        <v>3.5000000000000003E-2</v>
      </c>
      <c r="Z352" s="146">
        <f t="shared" si="95"/>
        <v>1.1900000000000002</v>
      </c>
      <c r="AA352" s="146">
        <v>1.54E-4</v>
      </c>
      <c r="AB352" s="146">
        <f t="shared" si="96"/>
        <v>5.2360000000000002E-3</v>
      </c>
      <c r="AC352" s="146">
        <v>0</v>
      </c>
      <c r="AD352" s="147">
        <f t="shared" si="97"/>
        <v>0</v>
      </c>
      <c r="AR352" s="18" t="s">
        <v>146</v>
      </c>
      <c r="AT352" s="18" t="s">
        <v>142</v>
      </c>
      <c r="AU352" s="18" t="s">
        <v>97</v>
      </c>
      <c r="AY352" s="18" t="s">
        <v>140</v>
      </c>
      <c r="BE352" s="148">
        <f t="shared" si="98"/>
        <v>0</v>
      </c>
      <c r="BF352" s="148">
        <f t="shared" si="99"/>
        <v>0</v>
      </c>
      <c r="BG352" s="148">
        <f t="shared" si="100"/>
        <v>0</v>
      </c>
      <c r="BH352" s="148">
        <f t="shared" si="101"/>
        <v>0</v>
      </c>
      <c r="BI352" s="148">
        <f t="shared" si="102"/>
        <v>0</v>
      </c>
      <c r="BJ352" s="18" t="s">
        <v>86</v>
      </c>
      <c r="BK352" s="148">
        <f t="shared" si="103"/>
        <v>0</v>
      </c>
      <c r="BL352" s="18" t="s">
        <v>146</v>
      </c>
      <c r="BM352" s="18" t="s">
        <v>956</v>
      </c>
    </row>
    <row r="353" spans="2:65" s="1" customFormat="1" ht="44.25" customHeight="1">
      <c r="B353" s="138"/>
      <c r="C353" s="139" t="s">
        <v>957</v>
      </c>
      <c r="D353" s="139" t="s">
        <v>142</v>
      </c>
      <c r="E353" s="140" t="s">
        <v>958</v>
      </c>
      <c r="F353" s="205" t="s">
        <v>959</v>
      </c>
      <c r="G353" s="205"/>
      <c r="H353" s="205"/>
      <c r="I353" s="205"/>
      <c r="J353" s="141" t="s">
        <v>209</v>
      </c>
      <c r="K353" s="142">
        <v>91</v>
      </c>
      <c r="L353" s="143"/>
      <c r="M353" s="206"/>
      <c r="N353" s="206"/>
      <c r="O353" s="206"/>
      <c r="P353" s="206">
        <f t="shared" si="91"/>
        <v>0</v>
      </c>
      <c r="Q353" s="206"/>
      <c r="R353" s="144"/>
      <c r="T353" s="145" t="s">
        <v>5</v>
      </c>
      <c r="U353" s="41" t="s">
        <v>42</v>
      </c>
      <c r="V353" s="103">
        <f t="shared" si="92"/>
        <v>0</v>
      </c>
      <c r="W353" s="103">
        <f t="shared" si="93"/>
        <v>0</v>
      </c>
      <c r="X353" s="103">
        <f t="shared" si="94"/>
        <v>0</v>
      </c>
      <c r="Y353" s="146">
        <v>3.5000000000000003E-2</v>
      </c>
      <c r="Z353" s="146">
        <f t="shared" si="95"/>
        <v>3.1850000000000005</v>
      </c>
      <c r="AA353" s="146">
        <v>1.54E-4</v>
      </c>
      <c r="AB353" s="146">
        <f t="shared" si="96"/>
        <v>1.4014E-2</v>
      </c>
      <c r="AC353" s="146">
        <v>0</v>
      </c>
      <c r="AD353" s="147">
        <f t="shared" si="97"/>
        <v>0</v>
      </c>
      <c r="AR353" s="18" t="s">
        <v>146</v>
      </c>
      <c r="AT353" s="18" t="s">
        <v>142</v>
      </c>
      <c r="AU353" s="18" t="s">
        <v>97</v>
      </c>
      <c r="AY353" s="18" t="s">
        <v>140</v>
      </c>
      <c r="BE353" s="148">
        <f t="shared" si="98"/>
        <v>0</v>
      </c>
      <c r="BF353" s="148">
        <f t="shared" si="99"/>
        <v>0</v>
      </c>
      <c r="BG353" s="148">
        <f t="shared" si="100"/>
        <v>0</v>
      </c>
      <c r="BH353" s="148">
        <f t="shared" si="101"/>
        <v>0</v>
      </c>
      <c r="BI353" s="148">
        <f t="shared" si="102"/>
        <v>0</v>
      </c>
      <c r="BJ353" s="18" t="s">
        <v>86</v>
      </c>
      <c r="BK353" s="148">
        <f t="shared" si="103"/>
        <v>0</v>
      </c>
      <c r="BL353" s="18" t="s">
        <v>146</v>
      </c>
      <c r="BM353" s="18" t="s">
        <v>960</v>
      </c>
    </row>
    <row r="354" spans="2:65" s="1" customFormat="1" ht="31.5" customHeight="1">
      <c r="B354" s="138"/>
      <c r="C354" s="139" t="s">
        <v>961</v>
      </c>
      <c r="D354" s="139" t="s">
        <v>142</v>
      </c>
      <c r="E354" s="140" t="s">
        <v>962</v>
      </c>
      <c r="F354" s="205" t="s">
        <v>963</v>
      </c>
      <c r="G354" s="205"/>
      <c r="H354" s="205"/>
      <c r="I354" s="205"/>
      <c r="J354" s="141" t="s">
        <v>209</v>
      </c>
      <c r="K354" s="142">
        <v>2</v>
      </c>
      <c r="L354" s="143"/>
      <c r="M354" s="206"/>
      <c r="N354" s="206"/>
      <c r="O354" s="206"/>
      <c r="P354" s="206">
        <f t="shared" si="91"/>
        <v>0</v>
      </c>
      <c r="Q354" s="206"/>
      <c r="R354" s="144"/>
      <c r="T354" s="145" t="s">
        <v>5</v>
      </c>
      <c r="U354" s="41" t="s">
        <v>42</v>
      </c>
      <c r="V354" s="103">
        <f t="shared" si="92"/>
        <v>0</v>
      </c>
      <c r="W354" s="103">
        <f t="shared" si="93"/>
        <v>0</v>
      </c>
      <c r="X354" s="103">
        <f t="shared" si="94"/>
        <v>0</v>
      </c>
      <c r="Y354" s="146">
        <v>0.26800000000000002</v>
      </c>
      <c r="Z354" s="146">
        <f t="shared" si="95"/>
        <v>0.53600000000000003</v>
      </c>
      <c r="AA354" s="146">
        <v>9.3999999999999997E-4</v>
      </c>
      <c r="AB354" s="146">
        <f t="shared" si="96"/>
        <v>1.8799999999999999E-3</v>
      </c>
      <c r="AC354" s="146">
        <v>0</v>
      </c>
      <c r="AD354" s="147">
        <f t="shared" si="97"/>
        <v>0</v>
      </c>
      <c r="AR354" s="18" t="s">
        <v>146</v>
      </c>
      <c r="AT354" s="18" t="s">
        <v>142</v>
      </c>
      <c r="AU354" s="18" t="s">
        <v>97</v>
      </c>
      <c r="AY354" s="18" t="s">
        <v>140</v>
      </c>
      <c r="BE354" s="148">
        <f t="shared" si="98"/>
        <v>0</v>
      </c>
      <c r="BF354" s="148">
        <f t="shared" si="99"/>
        <v>0</v>
      </c>
      <c r="BG354" s="148">
        <f t="shared" si="100"/>
        <v>0</v>
      </c>
      <c r="BH354" s="148">
        <f t="shared" si="101"/>
        <v>0</v>
      </c>
      <c r="BI354" s="148">
        <f t="shared" si="102"/>
        <v>0</v>
      </c>
      <c r="BJ354" s="18" t="s">
        <v>86</v>
      </c>
      <c r="BK354" s="148">
        <f t="shared" si="103"/>
        <v>0</v>
      </c>
      <c r="BL354" s="18" t="s">
        <v>146</v>
      </c>
      <c r="BM354" s="18" t="s">
        <v>964</v>
      </c>
    </row>
    <row r="355" spans="2:65" s="1" customFormat="1" ht="31.5" customHeight="1">
      <c r="B355" s="138"/>
      <c r="C355" s="139" t="s">
        <v>965</v>
      </c>
      <c r="D355" s="139" t="s">
        <v>142</v>
      </c>
      <c r="E355" s="140" t="s">
        <v>966</v>
      </c>
      <c r="F355" s="205" t="s">
        <v>967</v>
      </c>
      <c r="G355" s="205"/>
      <c r="H355" s="205"/>
      <c r="I355" s="205"/>
      <c r="J355" s="141" t="s">
        <v>209</v>
      </c>
      <c r="K355" s="142">
        <v>30</v>
      </c>
      <c r="L355" s="143"/>
      <c r="M355" s="206"/>
      <c r="N355" s="206"/>
      <c r="O355" s="206"/>
      <c r="P355" s="206">
        <f t="shared" si="91"/>
        <v>0</v>
      </c>
      <c r="Q355" s="206"/>
      <c r="R355" s="144"/>
      <c r="T355" s="145" t="s">
        <v>5</v>
      </c>
      <c r="U355" s="41" t="s">
        <v>42</v>
      </c>
      <c r="V355" s="103">
        <f t="shared" si="92"/>
        <v>0</v>
      </c>
      <c r="W355" s="103">
        <f t="shared" si="93"/>
        <v>0</v>
      </c>
      <c r="X355" s="103">
        <f t="shared" si="94"/>
        <v>0</v>
      </c>
      <c r="Y355" s="146">
        <v>0.14599999999999999</v>
      </c>
      <c r="Z355" s="146">
        <f t="shared" si="95"/>
        <v>4.38</v>
      </c>
      <c r="AA355" s="146">
        <v>1.0000000000000001E-5</v>
      </c>
      <c r="AB355" s="146">
        <f t="shared" si="96"/>
        <v>3.0000000000000003E-4</v>
      </c>
      <c r="AC355" s="146">
        <v>1.07E-3</v>
      </c>
      <c r="AD355" s="147">
        <f t="shared" si="97"/>
        <v>3.2099999999999997E-2</v>
      </c>
      <c r="AR355" s="18" t="s">
        <v>146</v>
      </c>
      <c r="AT355" s="18" t="s">
        <v>142</v>
      </c>
      <c r="AU355" s="18" t="s">
        <v>97</v>
      </c>
      <c r="AY355" s="18" t="s">
        <v>140</v>
      </c>
      <c r="BE355" s="148">
        <f t="shared" si="98"/>
        <v>0</v>
      </c>
      <c r="BF355" s="148">
        <f t="shared" si="99"/>
        <v>0</v>
      </c>
      <c r="BG355" s="148">
        <f t="shared" si="100"/>
        <v>0</v>
      </c>
      <c r="BH355" s="148">
        <f t="shared" si="101"/>
        <v>0</v>
      </c>
      <c r="BI355" s="148">
        <f t="shared" si="102"/>
        <v>0</v>
      </c>
      <c r="BJ355" s="18" t="s">
        <v>86</v>
      </c>
      <c r="BK355" s="148">
        <f t="shared" si="103"/>
        <v>0</v>
      </c>
      <c r="BL355" s="18" t="s">
        <v>146</v>
      </c>
      <c r="BM355" s="18" t="s">
        <v>968</v>
      </c>
    </row>
    <row r="356" spans="2:65" s="1" customFormat="1" ht="22.5" customHeight="1">
      <c r="B356" s="138"/>
      <c r="C356" s="139" t="s">
        <v>969</v>
      </c>
      <c r="D356" s="139" t="s">
        <v>142</v>
      </c>
      <c r="E356" s="140" t="s">
        <v>970</v>
      </c>
      <c r="F356" s="205" t="s">
        <v>971</v>
      </c>
      <c r="G356" s="205"/>
      <c r="H356" s="205"/>
      <c r="I356" s="205"/>
      <c r="J356" s="141" t="s">
        <v>209</v>
      </c>
      <c r="K356" s="142">
        <v>7</v>
      </c>
      <c r="L356" s="143"/>
      <c r="M356" s="206"/>
      <c r="N356" s="206"/>
      <c r="O356" s="206"/>
      <c r="P356" s="206">
        <f t="shared" si="91"/>
        <v>0</v>
      </c>
      <c r="Q356" s="206"/>
      <c r="R356" s="144"/>
      <c r="T356" s="145" t="s">
        <v>5</v>
      </c>
      <c r="U356" s="41" t="s">
        <v>42</v>
      </c>
      <c r="V356" s="103">
        <f t="shared" si="92"/>
        <v>0</v>
      </c>
      <c r="W356" s="103">
        <f t="shared" si="93"/>
        <v>0</v>
      </c>
      <c r="X356" s="103">
        <f t="shared" si="94"/>
        <v>0</v>
      </c>
      <c r="Y356" s="146">
        <v>1.329</v>
      </c>
      <c r="Z356" s="146">
        <f t="shared" si="95"/>
        <v>9.302999999999999</v>
      </c>
      <c r="AA356" s="146">
        <v>3.0000000000000001E-3</v>
      </c>
      <c r="AB356" s="146">
        <f t="shared" si="96"/>
        <v>2.1000000000000001E-2</v>
      </c>
      <c r="AC356" s="146">
        <v>0</v>
      </c>
      <c r="AD356" s="147">
        <f t="shared" si="97"/>
        <v>0</v>
      </c>
      <c r="AR356" s="18" t="s">
        <v>146</v>
      </c>
      <c r="AT356" s="18" t="s">
        <v>142</v>
      </c>
      <c r="AU356" s="18" t="s">
        <v>97</v>
      </c>
      <c r="AY356" s="18" t="s">
        <v>140</v>
      </c>
      <c r="BE356" s="148">
        <f t="shared" si="98"/>
        <v>0</v>
      </c>
      <c r="BF356" s="148">
        <f t="shared" si="99"/>
        <v>0</v>
      </c>
      <c r="BG356" s="148">
        <f t="shared" si="100"/>
        <v>0</v>
      </c>
      <c r="BH356" s="148">
        <f t="shared" si="101"/>
        <v>0</v>
      </c>
      <c r="BI356" s="148">
        <f t="shared" si="102"/>
        <v>0</v>
      </c>
      <c r="BJ356" s="18" t="s">
        <v>86</v>
      </c>
      <c r="BK356" s="148">
        <f t="shared" si="103"/>
        <v>0</v>
      </c>
      <c r="BL356" s="18" t="s">
        <v>146</v>
      </c>
      <c r="BM356" s="18" t="s">
        <v>972</v>
      </c>
    </row>
    <row r="357" spans="2:65" s="1" customFormat="1" ht="31.5" customHeight="1">
      <c r="B357" s="138"/>
      <c r="C357" s="139" t="s">
        <v>973</v>
      </c>
      <c r="D357" s="139" t="s">
        <v>142</v>
      </c>
      <c r="E357" s="140" t="s">
        <v>974</v>
      </c>
      <c r="F357" s="205" t="s">
        <v>975</v>
      </c>
      <c r="G357" s="205"/>
      <c r="H357" s="205"/>
      <c r="I357" s="205"/>
      <c r="J357" s="141" t="s">
        <v>209</v>
      </c>
      <c r="K357" s="142">
        <v>16</v>
      </c>
      <c r="L357" s="143"/>
      <c r="M357" s="206"/>
      <c r="N357" s="206"/>
      <c r="O357" s="206"/>
      <c r="P357" s="206">
        <f t="shared" si="91"/>
        <v>0</v>
      </c>
      <c r="Q357" s="206"/>
      <c r="R357" s="144"/>
      <c r="T357" s="145" t="s">
        <v>5</v>
      </c>
      <c r="U357" s="41" t="s">
        <v>42</v>
      </c>
      <c r="V357" s="103">
        <f t="shared" si="92"/>
        <v>0</v>
      </c>
      <c r="W357" s="103">
        <f t="shared" si="93"/>
        <v>0</v>
      </c>
      <c r="X357" s="103">
        <f t="shared" si="94"/>
        <v>0</v>
      </c>
      <c r="Y357" s="146">
        <v>0.38100000000000001</v>
      </c>
      <c r="Z357" s="146">
        <f t="shared" si="95"/>
        <v>6.0960000000000001</v>
      </c>
      <c r="AA357" s="146">
        <v>5.1999999999999995E-4</v>
      </c>
      <c r="AB357" s="146">
        <f t="shared" si="96"/>
        <v>8.3199999999999993E-3</v>
      </c>
      <c r="AC357" s="146">
        <v>0</v>
      </c>
      <c r="AD357" s="147">
        <f t="shared" si="97"/>
        <v>0</v>
      </c>
      <c r="AR357" s="18" t="s">
        <v>146</v>
      </c>
      <c r="AT357" s="18" t="s">
        <v>142</v>
      </c>
      <c r="AU357" s="18" t="s">
        <v>97</v>
      </c>
      <c r="AY357" s="18" t="s">
        <v>140</v>
      </c>
      <c r="BE357" s="148">
        <f t="shared" si="98"/>
        <v>0</v>
      </c>
      <c r="BF357" s="148">
        <f t="shared" si="99"/>
        <v>0</v>
      </c>
      <c r="BG357" s="148">
        <f t="shared" si="100"/>
        <v>0</v>
      </c>
      <c r="BH357" s="148">
        <f t="shared" si="101"/>
        <v>0</v>
      </c>
      <c r="BI357" s="148">
        <f t="shared" si="102"/>
        <v>0</v>
      </c>
      <c r="BJ357" s="18" t="s">
        <v>86</v>
      </c>
      <c r="BK357" s="148">
        <f t="shared" si="103"/>
        <v>0</v>
      </c>
      <c r="BL357" s="18" t="s">
        <v>146</v>
      </c>
      <c r="BM357" s="18" t="s">
        <v>976</v>
      </c>
    </row>
    <row r="358" spans="2:65" s="1" customFormat="1" ht="22.5" customHeight="1">
      <c r="B358" s="138"/>
      <c r="C358" s="139" t="s">
        <v>977</v>
      </c>
      <c r="D358" s="139" t="s">
        <v>142</v>
      </c>
      <c r="E358" s="140" t="s">
        <v>978</v>
      </c>
      <c r="F358" s="205" t="s">
        <v>979</v>
      </c>
      <c r="G358" s="205"/>
      <c r="H358" s="205"/>
      <c r="I358" s="205"/>
      <c r="J358" s="141" t="s">
        <v>209</v>
      </c>
      <c r="K358" s="142">
        <v>30</v>
      </c>
      <c r="L358" s="143"/>
      <c r="M358" s="206"/>
      <c r="N358" s="206"/>
      <c r="O358" s="206"/>
      <c r="P358" s="206">
        <f t="shared" si="91"/>
        <v>0</v>
      </c>
      <c r="Q358" s="206"/>
      <c r="R358" s="144"/>
      <c r="T358" s="145" t="s">
        <v>5</v>
      </c>
      <c r="U358" s="41" t="s">
        <v>42</v>
      </c>
      <c r="V358" s="103">
        <f t="shared" si="92"/>
        <v>0</v>
      </c>
      <c r="W358" s="103">
        <f t="shared" si="93"/>
        <v>0</v>
      </c>
      <c r="X358" s="103">
        <f t="shared" si="94"/>
        <v>0</v>
      </c>
      <c r="Y358" s="146">
        <v>2.1000000000000001E-2</v>
      </c>
      <c r="Z358" s="146">
        <f t="shared" si="95"/>
        <v>0.63</v>
      </c>
      <c r="AA358" s="146">
        <v>0</v>
      </c>
      <c r="AB358" s="146">
        <f t="shared" si="96"/>
        <v>0</v>
      </c>
      <c r="AC358" s="146">
        <v>7.3099999999999997E-3</v>
      </c>
      <c r="AD358" s="147">
        <f t="shared" si="97"/>
        <v>0.21929999999999999</v>
      </c>
      <c r="AR358" s="18" t="s">
        <v>146</v>
      </c>
      <c r="AT358" s="18" t="s">
        <v>142</v>
      </c>
      <c r="AU358" s="18" t="s">
        <v>97</v>
      </c>
      <c r="AY358" s="18" t="s">
        <v>140</v>
      </c>
      <c r="BE358" s="148">
        <f t="shared" si="98"/>
        <v>0</v>
      </c>
      <c r="BF358" s="148">
        <f t="shared" si="99"/>
        <v>0</v>
      </c>
      <c r="BG358" s="148">
        <f t="shared" si="100"/>
        <v>0</v>
      </c>
      <c r="BH358" s="148">
        <f t="shared" si="101"/>
        <v>0</v>
      </c>
      <c r="BI358" s="148">
        <f t="shared" si="102"/>
        <v>0</v>
      </c>
      <c r="BJ358" s="18" t="s">
        <v>86</v>
      </c>
      <c r="BK358" s="148">
        <f t="shared" si="103"/>
        <v>0</v>
      </c>
      <c r="BL358" s="18" t="s">
        <v>146</v>
      </c>
      <c r="BM358" s="18" t="s">
        <v>980</v>
      </c>
    </row>
    <row r="359" spans="2:65" s="1" customFormat="1" ht="31.5" customHeight="1">
      <c r="B359" s="138"/>
      <c r="C359" s="139" t="s">
        <v>981</v>
      </c>
      <c r="D359" s="139" t="s">
        <v>142</v>
      </c>
      <c r="E359" s="140" t="s">
        <v>982</v>
      </c>
      <c r="F359" s="205" t="s">
        <v>983</v>
      </c>
      <c r="G359" s="205"/>
      <c r="H359" s="205"/>
      <c r="I359" s="205"/>
      <c r="J359" s="141" t="s">
        <v>209</v>
      </c>
      <c r="K359" s="142">
        <v>10</v>
      </c>
      <c r="L359" s="143"/>
      <c r="M359" s="206"/>
      <c r="N359" s="206"/>
      <c r="O359" s="206"/>
      <c r="P359" s="206">
        <f t="shared" si="91"/>
        <v>0</v>
      </c>
      <c r="Q359" s="206"/>
      <c r="R359" s="144"/>
      <c r="T359" s="145" t="s">
        <v>5</v>
      </c>
      <c r="U359" s="41" t="s">
        <v>42</v>
      </c>
      <c r="V359" s="103">
        <f t="shared" si="92"/>
        <v>0</v>
      </c>
      <c r="W359" s="103">
        <f t="shared" si="93"/>
        <v>0</v>
      </c>
      <c r="X359" s="103">
        <f t="shared" si="94"/>
        <v>0</v>
      </c>
      <c r="Y359" s="146">
        <v>0.433</v>
      </c>
      <c r="Z359" s="146">
        <f t="shared" si="95"/>
        <v>4.33</v>
      </c>
      <c r="AA359" s="146">
        <v>1.47E-3</v>
      </c>
      <c r="AB359" s="146">
        <f t="shared" si="96"/>
        <v>1.47E-2</v>
      </c>
      <c r="AC359" s="146">
        <v>0</v>
      </c>
      <c r="AD359" s="147">
        <f t="shared" si="97"/>
        <v>0</v>
      </c>
      <c r="AR359" s="18" t="s">
        <v>146</v>
      </c>
      <c r="AT359" s="18" t="s">
        <v>142</v>
      </c>
      <c r="AU359" s="18" t="s">
        <v>97</v>
      </c>
      <c r="AY359" s="18" t="s">
        <v>140</v>
      </c>
      <c r="BE359" s="148">
        <f t="shared" si="98"/>
        <v>0</v>
      </c>
      <c r="BF359" s="148">
        <f t="shared" si="99"/>
        <v>0</v>
      </c>
      <c r="BG359" s="148">
        <f t="shared" si="100"/>
        <v>0</v>
      </c>
      <c r="BH359" s="148">
        <f t="shared" si="101"/>
        <v>0</v>
      </c>
      <c r="BI359" s="148">
        <f t="shared" si="102"/>
        <v>0</v>
      </c>
      <c r="BJ359" s="18" t="s">
        <v>86</v>
      </c>
      <c r="BK359" s="148">
        <f t="shared" si="103"/>
        <v>0</v>
      </c>
      <c r="BL359" s="18" t="s">
        <v>146</v>
      </c>
      <c r="BM359" s="18" t="s">
        <v>984</v>
      </c>
    </row>
    <row r="360" spans="2:65" s="1" customFormat="1" ht="44.25" customHeight="1">
      <c r="B360" s="138"/>
      <c r="C360" s="139" t="s">
        <v>985</v>
      </c>
      <c r="D360" s="139" t="s">
        <v>142</v>
      </c>
      <c r="E360" s="140" t="s">
        <v>986</v>
      </c>
      <c r="F360" s="205" t="s">
        <v>987</v>
      </c>
      <c r="G360" s="205"/>
      <c r="H360" s="205"/>
      <c r="I360" s="205"/>
      <c r="J360" s="141" t="s">
        <v>209</v>
      </c>
      <c r="K360" s="142">
        <v>13</v>
      </c>
      <c r="L360" s="143"/>
      <c r="M360" s="206"/>
      <c r="N360" s="206"/>
      <c r="O360" s="206"/>
      <c r="P360" s="206">
        <f t="shared" si="91"/>
        <v>0</v>
      </c>
      <c r="Q360" s="206"/>
      <c r="R360" s="144"/>
      <c r="T360" s="145" t="s">
        <v>5</v>
      </c>
      <c r="U360" s="41" t="s">
        <v>42</v>
      </c>
      <c r="V360" s="103">
        <f t="shared" si="92"/>
        <v>0</v>
      </c>
      <c r="W360" s="103">
        <f t="shared" si="93"/>
        <v>0</v>
      </c>
      <c r="X360" s="103">
        <f t="shared" si="94"/>
        <v>0</v>
      </c>
      <c r="Y360" s="146">
        <v>0.433</v>
      </c>
      <c r="Z360" s="146">
        <f t="shared" si="95"/>
        <v>5.6289999999999996</v>
      </c>
      <c r="AA360" s="146">
        <v>1.47E-3</v>
      </c>
      <c r="AB360" s="146">
        <f t="shared" si="96"/>
        <v>1.9109999999999999E-2</v>
      </c>
      <c r="AC360" s="146">
        <v>0</v>
      </c>
      <c r="AD360" s="147">
        <f t="shared" si="97"/>
        <v>0</v>
      </c>
      <c r="AR360" s="18" t="s">
        <v>146</v>
      </c>
      <c r="AT360" s="18" t="s">
        <v>142</v>
      </c>
      <c r="AU360" s="18" t="s">
        <v>97</v>
      </c>
      <c r="AY360" s="18" t="s">
        <v>140</v>
      </c>
      <c r="BE360" s="148">
        <f t="shared" si="98"/>
        <v>0</v>
      </c>
      <c r="BF360" s="148">
        <f t="shared" si="99"/>
        <v>0</v>
      </c>
      <c r="BG360" s="148">
        <f t="shared" si="100"/>
        <v>0</v>
      </c>
      <c r="BH360" s="148">
        <f t="shared" si="101"/>
        <v>0</v>
      </c>
      <c r="BI360" s="148">
        <f t="shared" si="102"/>
        <v>0</v>
      </c>
      <c r="BJ360" s="18" t="s">
        <v>86</v>
      </c>
      <c r="BK360" s="148">
        <f t="shared" si="103"/>
        <v>0</v>
      </c>
      <c r="BL360" s="18" t="s">
        <v>146</v>
      </c>
      <c r="BM360" s="18" t="s">
        <v>988</v>
      </c>
    </row>
    <row r="361" spans="2:65" s="1" customFormat="1" ht="22.5" customHeight="1">
      <c r="B361" s="138"/>
      <c r="C361" s="139" t="s">
        <v>989</v>
      </c>
      <c r="D361" s="139" t="s">
        <v>142</v>
      </c>
      <c r="E361" s="140" t="s">
        <v>990</v>
      </c>
      <c r="F361" s="205" t="s">
        <v>991</v>
      </c>
      <c r="G361" s="205"/>
      <c r="H361" s="205"/>
      <c r="I361" s="205"/>
      <c r="J361" s="141" t="s">
        <v>209</v>
      </c>
      <c r="K361" s="142">
        <v>20</v>
      </c>
      <c r="L361" s="143"/>
      <c r="M361" s="206"/>
      <c r="N361" s="206"/>
      <c r="O361" s="206"/>
      <c r="P361" s="206">
        <f t="shared" si="91"/>
        <v>0</v>
      </c>
      <c r="Q361" s="206"/>
      <c r="R361" s="144"/>
      <c r="T361" s="145" t="s">
        <v>5</v>
      </c>
      <c r="U361" s="41" t="s">
        <v>42</v>
      </c>
      <c r="V361" s="103">
        <f t="shared" si="92"/>
        <v>0</v>
      </c>
      <c r="W361" s="103">
        <f t="shared" si="93"/>
        <v>0</v>
      </c>
      <c r="X361" s="103">
        <f t="shared" si="94"/>
        <v>0</v>
      </c>
      <c r="Y361" s="146">
        <v>3.1E-2</v>
      </c>
      <c r="Z361" s="146">
        <f t="shared" si="95"/>
        <v>0.62</v>
      </c>
      <c r="AA361" s="146">
        <v>0</v>
      </c>
      <c r="AB361" s="146">
        <f t="shared" si="96"/>
        <v>0</v>
      </c>
      <c r="AC361" s="146">
        <v>1.1000000000000001E-3</v>
      </c>
      <c r="AD361" s="147">
        <f t="shared" si="97"/>
        <v>2.2000000000000002E-2</v>
      </c>
      <c r="AR361" s="18" t="s">
        <v>146</v>
      </c>
      <c r="AT361" s="18" t="s">
        <v>142</v>
      </c>
      <c r="AU361" s="18" t="s">
        <v>97</v>
      </c>
      <c r="AY361" s="18" t="s">
        <v>140</v>
      </c>
      <c r="BE361" s="148">
        <f t="shared" si="98"/>
        <v>0</v>
      </c>
      <c r="BF361" s="148">
        <f t="shared" si="99"/>
        <v>0</v>
      </c>
      <c r="BG361" s="148">
        <f t="shared" si="100"/>
        <v>0</v>
      </c>
      <c r="BH361" s="148">
        <f t="shared" si="101"/>
        <v>0</v>
      </c>
      <c r="BI361" s="148">
        <f t="shared" si="102"/>
        <v>0</v>
      </c>
      <c r="BJ361" s="18" t="s">
        <v>86</v>
      </c>
      <c r="BK361" s="148">
        <f t="shared" si="103"/>
        <v>0</v>
      </c>
      <c r="BL361" s="18" t="s">
        <v>146</v>
      </c>
      <c r="BM361" s="18" t="s">
        <v>992</v>
      </c>
    </row>
    <row r="362" spans="2:65" s="1" customFormat="1" ht="22.5" customHeight="1">
      <c r="B362" s="138"/>
      <c r="C362" s="139" t="s">
        <v>993</v>
      </c>
      <c r="D362" s="139" t="s">
        <v>142</v>
      </c>
      <c r="E362" s="140" t="s">
        <v>994</v>
      </c>
      <c r="F362" s="205" t="s">
        <v>995</v>
      </c>
      <c r="G362" s="205"/>
      <c r="H362" s="205"/>
      <c r="I362" s="205"/>
      <c r="J362" s="141" t="s">
        <v>209</v>
      </c>
      <c r="K362" s="142">
        <v>20</v>
      </c>
      <c r="L362" s="143"/>
      <c r="M362" s="206"/>
      <c r="N362" s="206"/>
      <c r="O362" s="206"/>
      <c r="P362" s="206">
        <f t="shared" si="91"/>
        <v>0</v>
      </c>
      <c r="Q362" s="206"/>
      <c r="R362" s="144"/>
      <c r="T362" s="145" t="s">
        <v>5</v>
      </c>
      <c r="U362" s="41" t="s">
        <v>42</v>
      </c>
      <c r="V362" s="103">
        <f t="shared" si="92"/>
        <v>0</v>
      </c>
      <c r="W362" s="103">
        <f t="shared" si="93"/>
        <v>0</v>
      </c>
      <c r="X362" s="103">
        <f t="shared" si="94"/>
        <v>0</v>
      </c>
      <c r="Y362" s="146">
        <v>0.27800000000000002</v>
      </c>
      <c r="Z362" s="146">
        <f t="shared" si="95"/>
        <v>5.5600000000000005</v>
      </c>
      <c r="AA362" s="146">
        <v>2.4000000000000001E-4</v>
      </c>
      <c r="AB362" s="146">
        <f t="shared" si="96"/>
        <v>4.8000000000000004E-3</v>
      </c>
      <c r="AC362" s="146">
        <v>0</v>
      </c>
      <c r="AD362" s="147">
        <f t="shared" si="97"/>
        <v>0</v>
      </c>
      <c r="AR362" s="18" t="s">
        <v>146</v>
      </c>
      <c r="AT362" s="18" t="s">
        <v>142</v>
      </c>
      <c r="AU362" s="18" t="s">
        <v>97</v>
      </c>
      <c r="AY362" s="18" t="s">
        <v>140</v>
      </c>
      <c r="BE362" s="148">
        <f t="shared" si="98"/>
        <v>0</v>
      </c>
      <c r="BF362" s="148">
        <f t="shared" si="99"/>
        <v>0</v>
      </c>
      <c r="BG362" s="148">
        <f t="shared" si="100"/>
        <v>0</v>
      </c>
      <c r="BH362" s="148">
        <f t="shared" si="101"/>
        <v>0</v>
      </c>
      <c r="BI362" s="148">
        <f t="shared" si="102"/>
        <v>0</v>
      </c>
      <c r="BJ362" s="18" t="s">
        <v>86</v>
      </c>
      <c r="BK362" s="148">
        <f t="shared" si="103"/>
        <v>0</v>
      </c>
      <c r="BL362" s="18" t="s">
        <v>146</v>
      </c>
      <c r="BM362" s="18" t="s">
        <v>996</v>
      </c>
    </row>
    <row r="363" spans="2:65" s="1" customFormat="1" ht="31.5" customHeight="1">
      <c r="B363" s="138"/>
      <c r="C363" s="139" t="s">
        <v>997</v>
      </c>
      <c r="D363" s="139" t="s">
        <v>142</v>
      </c>
      <c r="E363" s="140" t="s">
        <v>998</v>
      </c>
      <c r="F363" s="205" t="s">
        <v>999</v>
      </c>
      <c r="G363" s="205"/>
      <c r="H363" s="205"/>
      <c r="I363" s="205"/>
      <c r="J363" s="141" t="s">
        <v>235</v>
      </c>
      <c r="K363" s="142">
        <v>6.3929999999999998</v>
      </c>
      <c r="L363" s="143"/>
      <c r="M363" s="206"/>
      <c r="N363" s="206"/>
      <c r="O363" s="206"/>
      <c r="P363" s="206">
        <f t="shared" si="91"/>
        <v>0</v>
      </c>
      <c r="Q363" s="206"/>
      <c r="R363" s="144"/>
      <c r="T363" s="145" t="s">
        <v>5</v>
      </c>
      <c r="U363" s="41" t="s">
        <v>42</v>
      </c>
      <c r="V363" s="103">
        <f t="shared" si="92"/>
        <v>0</v>
      </c>
      <c r="W363" s="103">
        <f t="shared" si="93"/>
        <v>0</v>
      </c>
      <c r="X363" s="103">
        <f t="shared" si="94"/>
        <v>0</v>
      </c>
      <c r="Y363" s="146">
        <v>4.3390000000000004</v>
      </c>
      <c r="Z363" s="146">
        <f t="shared" si="95"/>
        <v>27.739227000000003</v>
      </c>
      <c r="AA363" s="146">
        <v>0</v>
      </c>
      <c r="AB363" s="146">
        <f t="shared" si="96"/>
        <v>0</v>
      </c>
      <c r="AC363" s="146">
        <v>0</v>
      </c>
      <c r="AD363" s="147">
        <f t="shared" si="97"/>
        <v>0</v>
      </c>
      <c r="AR363" s="18" t="s">
        <v>146</v>
      </c>
      <c r="AT363" s="18" t="s">
        <v>142</v>
      </c>
      <c r="AU363" s="18" t="s">
        <v>97</v>
      </c>
      <c r="AY363" s="18" t="s">
        <v>140</v>
      </c>
      <c r="BE363" s="148">
        <f t="shared" si="98"/>
        <v>0</v>
      </c>
      <c r="BF363" s="148">
        <f t="shared" si="99"/>
        <v>0</v>
      </c>
      <c r="BG363" s="148">
        <f t="shared" si="100"/>
        <v>0</v>
      </c>
      <c r="BH363" s="148">
        <f t="shared" si="101"/>
        <v>0</v>
      </c>
      <c r="BI363" s="148">
        <f t="shared" si="102"/>
        <v>0</v>
      </c>
      <c r="BJ363" s="18" t="s">
        <v>86</v>
      </c>
      <c r="BK363" s="148">
        <f t="shared" si="103"/>
        <v>0</v>
      </c>
      <c r="BL363" s="18" t="s">
        <v>146</v>
      </c>
      <c r="BM363" s="18" t="s">
        <v>1000</v>
      </c>
    </row>
    <row r="364" spans="2:65" s="1" customFormat="1" ht="31.5" customHeight="1">
      <c r="B364" s="138"/>
      <c r="C364" s="139" t="s">
        <v>1001</v>
      </c>
      <c r="D364" s="139" t="s">
        <v>142</v>
      </c>
      <c r="E364" s="140" t="s">
        <v>1002</v>
      </c>
      <c r="F364" s="205" t="s">
        <v>1003</v>
      </c>
      <c r="G364" s="205"/>
      <c r="H364" s="205"/>
      <c r="I364" s="205"/>
      <c r="J364" s="141" t="s">
        <v>235</v>
      </c>
      <c r="K364" s="142">
        <v>0.85199999999999998</v>
      </c>
      <c r="L364" s="143"/>
      <c r="M364" s="206"/>
      <c r="N364" s="206"/>
      <c r="O364" s="206"/>
      <c r="P364" s="206">
        <f t="shared" si="91"/>
        <v>0</v>
      </c>
      <c r="Q364" s="206"/>
      <c r="R364" s="144"/>
      <c r="T364" s="145" t="s">
        <v>5</v>
      </c>
      <c r="U364" s="41" t="s">
        <v>42</v>
      </c>
      <c r="V364" s="103">
        <f t="shared" si="92"/>
        <v>0</v>
      </c>
      <c r="W364" s="103">
        <f t="shared" si="93"/>
        <v>0</v>
      </c>
      <c r="X364" s="103">
        <f t="shared" si="94"/>
        <v>0</v>
      </c>
      <c r="Y364" s="146">
        <v>2.351</v>
      </c>
      <c r="Z364" s="146">
        <f t="shared" ref="Z364:Z365" si="104">Y364*K364</f>
        <v>2.0030519999999998</v>
      </c>
      <c r="AA364" s="146">
        <v>0</v>
      </c>
      <c r="AB364" s="146">
        <f t="shared" ref="AB364:AB365" si="105">AA364*K364</f>
        <v>0</v>
      </c>
      <c r="AC364" s="146">
        <v>0</v>
      </c>
      <c r="AD364" s="147">
        <f t="shared" ref="AD364:AD365" si="106">AC364*K364</f>
        <v>0</v>
      </c>
      <c r="AR364" s="18" t="s">
        <v>146</v>
      </c>
      <c r="AT364" s="18" t="s">
        <v>142</v>
      </c>
      <c r="AU364" s="18" t="s">
        <v>97</v>
      </c>
      <c r="AY364" s="18" t="s">
        <v>140</v>
      </c>
      <c r="BE364" s="148">
        <f t="shared" si="98"/>
        <v>0</v>
      </c>
      <c r="BF364" s="148">
        <f t="shared" si="99"/>
        <v>0</v>
      </c>
      <c r="BG364" s="148">
        <f t="shared" si="100"/>
        <v>0</v>
      </c>
      <c r="BH364" s="148">
        <f t="shared" si="101"/>
        <v>0</v>
      </c>
      <c r="BI364" s="148">
        <f t="shared" si="102"/>
        <v>0</v>
      </c>
      <c r="BJ364" s="18" t="s">
        <v>86</v>
      </c>
      <c r="BK364" s="148">
        <f t="shared" si="103"/>
        <v>0</v>
      </c>
      <c r="BL364" s="18" t="s">
        <v>146</v>
      </c>
      <c r="BM364" s="18" t="s">
        <v>1004</v>
      </c>
    </row>
    <row r="365" spans="2:65" s="1" customFormat="1" ht="31.5" customHeight="1">
      <c r="B365" s="138"/>
      <c r="C365" s="139" t="s">
        <v>1005</v>
      </c>
      <c r="D365" s="139" t="s">
        <v>142</v>
      </c>
      <c r="E365" s="140" t="s">
        <v>1006</v>
      </c>
      <c r="F365" s="205" t="s">
        <v>1007</v>
      </c>
      <c r="G365" s="205"/>
      <c r="H365" s="205"/>
      <c r="I365" s="205"/>
      <c r="J365" s="141" t="s">
        <v>235</v>
      </c>
      <c r="K365" s="142">
        <v>0.85199999999999998</v>
      </c>
      <c r="L365" s="143"/>
      <c r="M365" s="206"/>
      <c r="N365" s="206"/>
      <c r="O365" s="206"/>
      <c r="P365" s="206">
        <f t="shared" si="91"/>
        <v>0</v>
      </c>
      <c r="Q365" s="206"/>
      <c r="R365" s="144"/>
      <c r="T365" s="145" t="s">
        <v>5</v>
      </c>
      <c r="U365" s="41" t="s">
        <v>42</v>
      </c>
      <c r="V365" s="103">
        <f t="shared" si="92"/>
        <v>0</v>
      </c>
      <c r="W365" s="103">
        <f t="shared" si="93"/>
        <v>0</v>
      </c>
      <c r="X365" s="103">
        <f t="shared" si="94"/>
        <v>0</v>
      </c>
      <c r="Y365" s="146">
        <v>1.21</v>
      </c>
      <c r="Z365" s="146">
        <f t="shared" si="104"/>
        <v>1.0309199999999998</v>
      </c>
      <c r="AA365" s="146">
        <v>0</v>
      </c>
      <c r="AB365" s="146">
        <f t="shared" si="105"/>
        <v>0</v>
      </c>
      <c r="AC365" s="146">
        <v>0</v>
      </c>
      <c r="AD365" s="147">
        <f t="shared" si="106"/>
        <v>0</v>
      </c>
      <c r="AR365" s="18" t="s">
        <v>146</v>
      </c>
      <c r="AT365" s="18" t="s">
        <v>142</v>
      </c>
      <c r="AU365" s="18" t="s">
        <v>97</v>
      </c>
      <c r="AY365" s="18" t="s">
        <v>140</v>
      </c>
      <c r="BE365" s="148">
        <f t="shared" si="98"/>
        <v>0</v>
      </c>
      <c r="BF365" s="148">
        <f t="shared" si="99"/>
        <v>0</v>
      </c>
      <c r="BG365" s="148">
        <f t="shared" si="100"/>
        <v>0</v>
      </c>
      <c r="BH365" s="148">
        <f t="shared" si="101"/>
        <v>0</v>
      </c>
      <c r="BI365" s="148">
        <f t="shared" si="102"/>
        <v>0</v>
      </c>
      <c r="BJ365" s="18" t="s">
        <v>86</v>
      </c>
      <c r="BK365" s="148">
        <f t="shared" si="103"/>
        <v>0</v>
      </c>
      <c r="BL365" s="18" t="s">
        <v>146</v>
      </c>
      <c r="BM365" s="18" t="s">
        <v>1008</v>
      </c>
    </row>
    <row r="366" spans="2:65" s="9" customFormat="1" ht="29.85" customHeight="1">
      <c r="B366" s="126"/>
      <c r="C366" s="127"/>
      <c r="D366" s="137" t="s">
        <v>116</v>
      </c>
      <c r="E366" s="137"/>
      <c r="F366" s="137"/>
      <c r="G366" s="137"/>
      <c r="H366" s="137"/>
      <c r="I366" s="137"/>
      <c r="J366" s="137"/>
      <c r="K366" s="137"/>
      <c r="L366" s="137"/>
      <c r="M366" s="213">
        <f>BK366</f>
        <v>0</v>
      </c>
      <c r="N366" s="214"/>
      <c r="O366" s="214"/>
      <c r="P366" s="214"/>
      <c r="Q366" s="214"/>
      <c r="R366" s="129"/>
      <c r="T366" s="130"/>
      <c r="U366" s="127"/>
      <c r="V366" s="127"/>
      <c r="W366" s="131">
        <f>SUM(W367:W389)</f>
        <v>0</v>
      </c>
      <c r="X366" s="131">
        <f>SUM(X367:X389)</f>
        <v>0</v>
      </c>
      <c r="Y366" s="127"/>
      <c r="Z366" s="132">
        <f>SUM(Z367:Z389)</f>
        <v>121.73430500000001</v>
      </c>
      <c r="AA366" s="127"/>
      <c r="AB366" s="132">
        <f>SUM(AB367:AB389)</f>
        <v>0.24038000000000001</v>
      </c>
      <c r="AC366" s="127"/>
      <c r="AD366" s="133">
        <f>SUM(AD367:AD389)</f>
        <v>0.26285999999999998</v>
      </c>
      <c r="AR366" s="134" t="s">
        <v>97</v>
      </c>
      <c r="AT366" s="135" t="s">
        <v>78</v>
      </c>
      <c r="AU366" s="135" t="s">
        <v>86</v>
      </c>
      <c r="AY366" s="134" t="s">
        <v>140</v>
      </c>
      <c r="BK366" s="136">
        <f>SUM(BK367:BK389)</f>
        <v>0</v>
      </c>
    </row>
    <row r="367" spans="2:65" s="1" customFormat="1" ht="31.5" customHeight="1">
      <c r="B367" s="138"/>
      <c r="C367" s="139" t="s">
        <v>1009</v>
      </c>
      <c r="D367" s="139" t="s">
        <v>142</v>
      </c>
      <c r="E367" s="140" t="s">
        <v>1010</v>
      </c>
      <c r="F367" s="205" t="s">
        <v>1011</v>
      </c>
      <c r="G367" s="205"/>
      <c r="H367" s="205"/>
      <c r="I367" s="205"/>
      <c r="J367" s="141" t="s">
        <v>209</v>
      </c>
      <c r="K367" s="142">
        <v>5</v>
      </c>
      <c r="L367" s="143"/>
      <c r="M367" s="206"/>
      <c r="N367" s="206"/>
      <c r="O367" s="206"/>
      <c r="P367" s="206">
        <f>ROUND(V367*K367,2)</f>
        <v>0</v>
      </c>
      <c r="Q367" s="206"/>
      <c r="R367" s="144"/>
      <c r="T367" s="145" t="s">
        <v>5</v>
      </c>
      <c r="U367" s="41" t="s">
        <v>42</v>
      </c>
      <c r="V367" s="103">
        <f>L367+M367</f>
        <v>0</v>
      </c>
      <c r="W367" s="103">
        <f>ROUND(L367*K367,2)</f>
        <v>0</v>
      </c>
      <c r="X367" s="103">
        <f>ROUND(M367*K367,2)</f>
        <v>0</v>
      </c>
      <c r="Y367" s="146">
        <v>0.13400000000000001</v>
      </c>
      <c r="Z367" s="146">
        <f>Y367*K367</f>
        <v>0.67</v>
      </c>
      <c r="AA367" s="146">
        <v>0</v>
      </c>
      <c r="AB367" s="146">
        <f>AA367*K367</f>
        <v>0</v>
      </c>
      <c r="AC367" s="146">
        <v>0</v>
      </c>
      <c r="AD367" s="147">
        <f>AC367*K367</f>
        <v>0</v>
      </c>
      <c r="AR367" s="18" t="s">
        <v>146</v>
      </c>
      <c r="AT367" s="18" t="s">
        <v>142</v>
      </c>
      <c r="AU367" s="18" t="s">
        <v>97</v>
      </c>
      <c r="AY367" s="18" t="s">
        <v>140</v>
      </c>
      <c r="BE367" s="148">
        <f>IF(U367="základní",P367,0)</f>
        <v>0</v>
      </c>
      <c r="BF367" s="148">
        <f>IF(U367="snížená",P367,0)</f>
        <v>0</v>
      </c>
      <c r="BG367" s="148">
        <f>IF(U367="zákl. přenesená",P367,0)</f>
        <v>0</v>
      </c>
      <c r="BH367" s="148">
        <f>IF(U367="sníž. přenesená",P367,0)</f>
        <v>0</v>
      </c>
      <c r="BI367" s="148">
        <f>IF(U367="nulová",P367,0)</f>
        <v>0</v>
      </c>
      <c r="BJ367" s="18" t="s">
        <v>86</v>
      </c>
      <c r="BK367" s="148">
        <f>ROUND(V367*K367,2)</f>
        <v>0</v>
      </c>
      <c r="BL367" s="18" t="s">
        <v>146</v>
      </c>
      <c r="BM367" s="18" t="s">
        <v>1012</v>
      </c>
    </row>
    <row r="368" spans="2:65" s="10" customFormat="1" ht="44.25" customHeight="1">
      <c r="B368" s="154"/>
      <c r="C368" s="155"/>
      <c r="D368" s="155"/>
      <c r="E368" s="156" t="s">
        <v>5</v>
      </c>
      <c r="F368" s="217" t="s">
        <v>1013</v>
      </c>
      <c r="G368" s="218"/>
      <c r="H368" s="218"/>
      <c r="I368" s="218"/>
      <c r="J368" s="155"/>
      <c r="K368" s="157">
        <v>5</v>
      </c>
      <c r="L368" s="155"/>
      <c r="M368" s="155"/>
      <c r="N368" s="155"/>
      <c r="O368" s="155"/>
      <c r="P368" s="155"/>
      <c r="Q368" s="155"/>
      <c r="R368" s="158"/>
      <c r="T368" s="159"/>
      <c r="U368" s="155"/>
      <c r="V368" s="155"/>
      <c r="W368" s="155"/>
      <c r="X368" s="155"/>
      <c r="Y368" s="155"/>
      <c r="Z368" s="155"/>
      <c r="AA368" s="155"/>
      <c r="AB368" s="155"/>
      <c r="AC368" s="155"/>
      <c r="AD368" s="160"/>
      <c r="AT368" s="161" t="s">
        <v>257</v>
      </c>
      <c r="AU368" s="161" t="s">
        <v>97</v>
      </c>
      <c r="AV368" s="10" t="s">
        <v>97</v>
      </c>
      <c r="AW368" s="10" t="s">
        <v>7</v>
      </c>
      <c r="AX368" s="10" t="s">
        <v>86</v>
      </c>
      <c r="AY368" s="161" t="s">
        <v>140</v>
      </c>
    </row>
    <row r="369" spans="2:65" s="1" customFormat="1" ht="31.5" customHeight="1">
      <c r="B369" s="138"/>
      <c r="C369" s="139" t="s">
        <v>1014</v>
      </c>
      <c r="D369" s="139" t="s">
        <v>142</v>
      </c>
      <c r="E369" s="140" t="s">
        <v>1015</v>
      </c>
      <c r="F369" s="205" t="s">
        <v>1016</v>
      </c>
      <c r="G369" s="205"/>
      <c r="H369" s="205"/>
      <c r="I369" s="205"/>
      <c r="J369" s="141" t="s">
        <v>209</v>
      </c>
      <c r="K369" s="142">
        <v>125</v>
      </c>
      <c r="L369" s="143"/>
      <c r="M369" s="206"/>
      <c r="N369" s="206"/>
      <c r="O369" s="206"/>
      <c r="P369" s="206">
        <f t="shared" ref="P369:P389" si="107">ROUND(V369*K369,2)</f>
        <v>0</v>
      </c>
      <c r="Q369" s="206"/>
      <c r="R369" s="144"/>
      <c r="T369" s="145" t="s">
        <v>5</v>
      </c>
      <c r="U369" s="41" t="s">
        <v>42</v>
      </c>
      <c r="V369" s="103">
        <f t="shared" ref="V369:V389" si="108">L369+M369</f>
        <v>0</v>
      </c>
      <c r="W369" s="103">
        <f t="shared" ref="W369:W389" si="109">ROUND(L369*K369,2)</f>
        <v>0</v>
      </c>
      <c r="X369" s="103">
        <f t="shared" ref="X369:X389" si="110">ROUND(M369*K369,2)</f>
        <v>0</v>
      </c>
      <c r="Y369" s="146">
        <v>0.26800000000000002</v>
      </c>
      <c r="Z369" s="146">
        <f t="shared" ref="Z369:Z389" si="111">Y369*K369</f>
        <v>33.5</v>
      </c>
      <c r="AA369" s="146">
        <v>0</v>
      </c>
      <c r="AB369" s="146">
        <f t="shared" ref="AB369:AB389" si="112">AA369*K369</f>
        <v>0</v>
      </c>
      <c r="AC369" s="146">
        <v>0</v>
      </c>
      <c r="AD369" s="147">
        <f t="shared" ref="AD369:AD389" si="113">AC369*K369</f>
        <v>0</v>
      </c>
      <c r="AR369" s="18" t="s">
        <v>146</v>
      </c>
      <c r="AT369" s="18" t="s">
        <v>142</v>
      </c>
      <c r="AU369" s="18" t="s">
        <v>97</v>
      </c>
      <c r="AY369" s="18" t="s">
        <v>140</v>
      </c>
      <c r="BE369" s="148">
        <f t="shared" ref="BE369:BE389" si="114">IF(U369="základní",P369,0)</f>
        <v>0</v>
      </c>
      <c r="BF369" s="148">
        <f t="shared" ref="BF369:BF389" si="115">IF(U369="snížená",P369,0)</f>
        <v>0</v>
      </c>
      <c r="BG369" s="148">
        <f t="shared" ref="BG369:BG389" si="116">IF(U369="zákl. přenesená",P369,0)</f>
        <v>0</v>
      </c>
      <c r="BH369" s="148">
        <f t="shared" ref="BH369:BH389" si="117">IF(U369="sníž. přenesená",P369,0)</f>
        <v>0</v>
      </c>
      <c r="BI369" s="148">
        <f t="shared" ref="BI369:BI389" si="118">IF(U369="nulová",P369,0)</f>
        <v>0</v>
      </c>
      <c r="BJ369" s="18" t="s">
        <v>86</v>
      </c>
      <c r="BK369" s="148">
        <f t="shared" ref="BK369:BK389" si="119">ROUND(V369*K369,2)</f>
        <v>0</v>
      </c>
      <c r="BL369" s="18" t="s">
        <v>146</v>
      </c>
      <c r="BM369" s="18" t="s">
        <v>1017</v>
      </c>
    </row>
    <row r="370" spans="2:65" s="1" customFormat="1" ht="31.5" customHeight="1">
      <c r="B370" s="138"/>
      <c r="C370" s="139" t="s">
        <v>1018</v>
      </c>
      <c r="D370" s="139" t="s">
        <v>142</v>
      </c>
      <c r="E370" s="140" t="s">
        <v>1019</v>
      </c>
      <c r="F370" s="205" t="s">
        <v>1020</v>
      </c>
      <c r="G370" s="205"/>
      <c r="H370" s="205"/>
      <c r="I370" s="205"/>
      <c r="J370" s="141" t="s">
        <v>209</v>
      </c>
      <c r="K370" s="142">
        <v>25</v>
      </c>
      <c r="L370" s="143"/>
      <c r="M370" s="206"/>
      <c r="N370" s="206"/>
      <c r="O370" s="206"/>
      <c r="P370" s="206">
        <f t="shared" si="107"/>
        <v>0</v>
      </c>
      <c r="Q370" s="206"/>
      <c r="R370" s="144"/>
      <c r="T370" s="145" t="s">
        <v>5</v>
      </c>
      <c r="U370" s="41" t="s">
        <v>42</v>
      </c>
      <c r="V370" s="103">
        <f t="shared" si="108"/>
        <v>0</v>
      </c>
      <c r="W370" s="103">
        <f t="shared" si="109"/>
        <v>0</v>
      </c>
      <c r="X370" s="103">
        <f t="shared" si="110"/>
        <v>0</v>
      </c>
      <c r="Y370" s="146">
        <v>0.25800000000000001</v>
      </c>
      <c r="Z370" s="146">
        <f t="shared" si="111"/>
        <v>6.45</v>
      </c>
      <c r="AA370" s="146">
        <v>6.9999999999999994E-5</v>
      </c>
      <c r="AB370" s="146">
        <f t="shared" si="112"/>
        <v>1.7499999999999998E-3</v>
      </c>
      <c r="AC370" s="146">
        <v>0</v>
      </c>
      <c r="AD370" s="147">
        <f t="shared" si="113"/>
        <v>0</v>
      </c>
      <c r="AR370" s="18" t="s">
        <v>146</v>
      </c>
      <c r="AT370" s="18" t="s">
        <v>142</v>
      </c>
      <c r="AU370" s="18" t="s">
        <v>97</v>
      </c>
      <c r="AY370" s="18" t="s">
        <v>140</v>
      </c>
      <c r="BE370" s="148">
        <f t="shared" si="114"/>
        <v>0</v>
      </c>
      <c r="BF370" s="148">
        <f t="shared" si="115"/>
        <v>0</v>
      </c>
      <c r="BG370" s="148">
        <f t="shared" si="116"/>
        <v>0</v>
      </c>
      <c r="BH370" s="148">
        <f t="shared" si="117"/>
        <v>0</v>
      </c>
      <c r="BI370" s="148">
        <f t="shared" si="118"/>
        <v>0</v>
      </c>
      <c r="BJ370" s="18" t="s">
        <v>86</v>
      </c>
      <c r="BK370" s="148">
        <f t="shared" si="119"/>
        <v>0</v>
      </c>
      <c r="BL370" s="18" t="s">
        <v>146</v>
      </c>
      <c r="BM370" s="18" t="s">
        <v>1021</v>
      </c>
    </row>
    <row r="371" spans="2:65" s="1" customFormat="1" ht="22.5" customHeight="1">
      <c r="B371" s="138"/>
      <c r="C371" s="149" t="s">
        <v>1022</v>
      </c>
      <c r="D371" s="149" t="s">
        <v>169</v>
      </c>
      <c r="E371" s="150" t="s">
        <v>1023</v>
      </c>
      <c r="F371" s="219" t="s">
        <v>1024</v>
      </c>
      <c r="G371" s="219"/>
      <c r="H371" s="219"/>
      <c r="I371" s="219"/>
      <c r="J371" s="151" t="s">
        <v>209</v>
      </c>
      <c r="K371" s="152">
        <v>25</v>
      </c>
      <c r="L371" s="153"/>
      <c r="M371" s="220"/>
      <c r="N371" s="220"/>
      <c r="O371" s="221"/>
      <c r="P371" s="206">
        <f t="shared" si="107"/>
        <v>0</v>
      </c>
      <c r="Q371" s="206"/>
      <c r="R371" s="144"/>
      <c r="T371" s="145" t="s">
        <v>5</v>
      </c>
      <c r="U371" s="41" t="s">
        <v>42</v>
      </c>
      <c r="V371" s="103">
        <f t="shared" si="108"/>
        <v>0</v>
      </c>
      <c r="W371" s="103">
        <f t="shared" si="109"/>
        <v>0</v>
      </c>
      <c r="X371" s="103">
        <f t="shared" si="110"/>
        <v>0</v>
      </c>
      <c r="Y371" s="146">
        <v>0</v>
      </c>
      <c r="Z371" s="146">
        <f t="shared" si="111"/>
        <v>0</v>
      </c>
      <c r="AA371" s="146">
        <v>2.4000000000000001E-4</v>
      </c>
      <c r="AB371" s="146">
        <f t="shared" si="112"/>
        <v>6.0000000000000001E-3</v>
      </c>
      <c r="AC371" s="146">
        <v>0</v>
      </c>
      <c r="AD371" s="147">
        <f t="shared" si="113"/>
        <v>0</v>
      </c>
      <c r="AR371" s="18" t="s">
        <v>172</v>
      </c>
      <c r="AT371" s="18" t="s">
        <v>169</v>
      </c>
      <c r="AU371" s="18" t="s">
        <v>97</v>
      </c>
      <c r="AY371" s="18" t="s">
        <v>140</v>
      </c>
      <c r="BE371" s="148">
        <f t="shared" si="114"/>
        <v>0</v>
      </c>
      <c r="BF371" s="148">
        <f t="shared" si="115"/>
        <v>0</v>
      </c>
      <c r="BG371" s="148">
        <f t="shared" si="116"/>
        <v>0</v>
      </c>
      <c r="BH371" s="148">
        <f t="shared" si="117"/>
        <v>0</v>
      </c>
      <c r="BI371" s="148">
        <f t="shared" si="118"/>
        <v>0</v>
      </c>
      <c r="BJ371" s="18" t="s">
        <v>86</v>
      </c>
      <c r="BK371" s="148">
        <f t="shared" si="119"/>
        <v>0</v>
      </c>
      <c r="BL371" s="18" t="s">
        <v>146</v>
      </c>
      <c r="BM371" s="18" t="s">
        <v>1025</v>
      </c>
    </row>
    <row r="372" spans="2:65" s="1" customFormat="1" ht="44.25" customHeight="1">
      <c r="B372" s="138"/>
      <c r="C372" s="139" t="s">
        <v>1026</v>
      </c>
      <c r="D372" s="139" t="s">
        <v>142</v>
      </c>
      <c r="E372" s="140" t="s">
        <v>1027</v>
      </c>
      <c r="F372" s="205" t="s">
        <v>1028</v>
      </c>
      <c r="G372" s="205"/>
      <c r="H372" s="205"/>
      <c r="I372" s="205"/>
      <c r="J372" s="141" t="s">
        <v>209</v>
      </c>
      <c r="K372" s="142">
        <v>1</v>
      </c>
      <c r="L372" s="143"/>
      <c r="M372" s="206"/>
      <c r="N372" s="206"/>
      <c r="O372" s="206"/>
      <c r="P372" s="206">
        <f t="shared" si="107"/>
        <v>0</v>
      </c>
      <c r="Q372" s="206"/>
      <c r="R372" s="144"/>
      <c r="T372" s="145" t="s">
        <v>5</v>
      </c>
      <c r="U372" s="41" t="s">
        <v>42</v>
      </c>
      <c r="V372" s="103">
        <f t="shared" si="108"/>
        <v>0</v>
      </c>
      <c r="W372" s="103">
        <f t="shared" si="109"/>
        <v>0</v>
      </c>
      <c r="X372" s="103">
        <f t="shared" si="110"/>
        <v>0</v>
      </c>
      <c r="Y372" s="146">
        <v>0.29599999999999999</v>
      </c>
      <c r="Z372" s="146">
        <f t="shared" si="111"/>
        <v>0.29599999999999999</v>
      </c>
      <c r="AA372" s="146">
        <v>3.4279999999999998E-2</v>
      </c>
      <c r="AB372" s="146">
        <f t="shared" si="112"/>
        <v>3.4279999999999998E-2</v>
      </c>
      <c r="AC372" s="146">
        <v>0</v>
      </c>
      <c r="AD372" s="147">
        <f t="shared" si="113"/>
        <v>0</v>
      </c>
      <c r="AR372" s="18" t="s">
        <v>146</v>
      </c>
      <c r="AT372" s="18" t="s">
        <v>142</v>
      </c>
      <c r="AU372" s="18" t="s">
        <v>97</v>
      </c>
      <c r="AY372" s="18" t="s">
        <v>140</v>
      </c>
      <c r="BE372" s="148">
        <f t="shared" si="114"/>
        <v>0</v>
      </c>
      <c r="BF372" s="148">
        <f t="shared" si="115"/>
        <v>0</v>
      </c>
      <c r="BG372" s="148">
        <f t="shared" si="116"/>
        <v>0</v>
      </c>
      <c r="BH372" s="148">
        <f t="shared" si="117"/>
        <v>0</v>
      </c>
      <c r="BI372" s="148">
        <f t="shared" si="118"/>
        <v>0</v>
      </c>
      <c r="BJ372" s="18" t="s">
        <v>86</v>
      </c>
      <c r="BK372" s="148">
        <f t="shared" si="119"/>
        <v>0</v>
      </c>
      <c r="BL372" s="18" t="s">
        <v>146</v>
      </c>
      <c r="BM372" s="18" t="s">
        <v>1029</v>
      </c>
    </row>
    <row r="373" spans="2:65" s="1" customFormat="1" ht="44.25" customHeight="1">
      <c r="B373" s="138"/>
      <c r="C373" s="139" t="s">
        <v>1030</v>
      </c>
      <c r="D373" s="139" t="s">
        <v>142</v>
      </c>
      <c r="E373" s="140" t="s">
        <v>1031</v>
      </c>
      <c r="F373" s="205" t="s">
        <v>1032</v>
      </c>
      <c r="G373" s="205"/>
      <c r="H373" s="205"/>
      <c r="I373" s="205"/>
      <c r="J373" s="141" t="s">
        <v>209</v>
      </c>
      <c r="K373" s="142">
        <v>1</v>
      </c>
      <c r="L373" s="143"/>
      <c r="M373" s="206"/>
      <c r="N373" s="206"/>
      <c r="O373" s="206"/>
      <c r="P373" s="206">
        <f t="shared" si="107"/>
        <v>0</v>
      </c>
      <c r="Q373" s="206"/>
      <c r="R373" s="144"/>
      <c r="T373" s="145" t="s">
        <v>5</v>
      </c>
      <c r="U373" s="41" t="s">
        <v>42</v>
      </c>
      <c r="V373" s="103">
        <f t="shared" si="108"/>
        <v>0</v>
      </c>
      <c r="W373" s="103">
        <f t="shared" si="109"/>
        <v>0</v>
      </c>
      <c r="X373" s="103">
        <f t="shared" si="110"/>
        <v>0</v>
      </c>
      <c r="Y373" s="146">
        <v>0.308</v>
      </c>
      <c r="Z373" s="146">
        <f t="shared" si="111"/>
        <v>0.308</v>
      </c>
      <c r="AA373" s="146">
        <v>3.8289999999999998E-2</v>
      </c>
      <c r="AB373" s="146">
        <f t="shared" si="112"/>
        <v>3.8289999999999998E-2</v>
      </c>
      <c r="AC373" s="146">
        <v>0</v>
      </c>
      <c r="AD373" s="147">
        <f t="shared" si="113"/>
        <v>0</v>
      </c>
      <c r="AR373" s="18" t="s">
        <v>146</v>
      </c>
      <c r="AT373" s="18" t="s">
        <v>142</v>
      </c>
      <c r="AU373" s="18" t="s">
        <v>97</v>
      </c>
      <c r="AY373" s="18" t="s">
        <v>140</v>
      </c>
      <c r="BE373" s="148">
        <f t="shared" si="114"/>
        <v>0</v>
      </c>
      <c r="BF373" s="148">
        <f t="shared" si="115"/>
        <v>0</v>
      </c>
      <c r="BG373" s="148">
        <f t="shared" si="116"/>
        <v>0</v>
      </c>
      <c r="BH373" s="148">
        <f t="shared" si="117"/>
        <v>0</v>
      </c>
      <c r="BI373" s="148">
        <f t="shared" si="118"/>
        <v>0</v>
      </c>
      <c r="BJ373" s="18" t="s">
        <v>86</v>
      </c>
      <c r="BK373" s="148">
        <f t="shared" si="119"/>
        <v>0</v>
      </c>
      <c r="BL373" s="18" t="s">
        <v>146</v>
      </c>
      <c r="BM373" s="18" t="s">
        <v>1033</v>
      </c>
    </row>
    <row r="374" spans="2:65" s="1" customFormat="1" ht="44.25" customHeight="1">
      <c r="B374" s="138"/>
      <c r="C374" s="139" t="s">
        <v>1034</v>
      </c>
      <c r="D374" s="139" t="s">
        <v>142</v>
      </c>
      <c r="E374" s="140" t="s">
        <v>1035</v>
      </c>
      <c r="F374" s="205" t="s">
        <v>1036</v>
      </c>
      <c r="G374" s="205"/>
      <c r="H374" s="205"/>
      <c r="I374" s="205"/>
      <c r="J374" s="141" t="s">
        <v>209</v>
      </c>
      <c r="K374" s="142">
        <v>1</v>
      </c>
      <c r="L374" s="143"/>
      <c r="M374" s="206"/>
      <c r="N374" s="206"/>
      <c r="O374" s="206"/>
      <c r="P374" s="206">
        <f t="shared" si="107"/>
        <v>0</v>
      </c>
      <c r="Q374" s="206"/>
      <c r="R374" s="144"/>
      <c r="T374" s="145" t="s">
        <v>5</v>
      </c>
      <c r="U374" s="41" t="s">
        <v>42</v>
      </c>
      <c r="V374" s="103">
        <f t="shared" si="108"/>
        <v>0</v>
      </c>
      <c r="W374" s="103">
        <f t="shared" si="109"/>
        <v>0</v>
      </c>
      <c r="X374" s="103">
        <f t="shared" si="110"/>
        <v>0</v>
      </c>
      <c r="Y374" s="146">
        <v>0.26300000000000001</v>
      </c>
      <c r="Z374" s="146">
        <f t="shared" si="111"/>
        <v>0.26300000000000001</v>
      </c>
      <c r="AA374" s="146">
        <v>2.3400000000000001E-2</v>
      </c>
      <c r="AB374" s="146">
        <f t="shared" si="112"/>
        <v>2.3400000000000001E-2</v>
      </c>
      <c r="AC374" s="146">
        <v>0</v>
      </c>
      <c r="AD374" s="147">
        <f t="shared" si="113"/>
        <v>0</v>
      </c>
      <c r="AR374" s="18" t="s">
        <v>146</v>
      </c>
      <c r="AT374" s="18" t="s">
        <v>142</v>
      </c>
      <c r="AU374" s="18" t="s">
        <v>97</v>
      </c>
      <c r="AY374" s="18" t="s">
        <v>140</v>
      </c>
      <c r="BE374" s="148">
        <f t="shared" si="114"/>
        <v>0</v>
      </c>
      <c r="BF374" s="148">
        <f t="shared" si="115"/>
        <v>0</v>
      </c>
      <c r="BG374" s="148">
        <f t="shared" si="116"/>
        <v>0</v>
      </c>
      <c r="BH374" s="148">
        <f t="shared" si="117"/>
        <v>0</v>
      </c>
      <c r="BI374" s="148">
        <f t="shared" si="118"/>
        <v>0</v>
      </c>
      <c r="BJ374" s="18" t="s">
        <v>86</v>
      </c>
      <c r="BK374" s="148">
        <f t="shared" si="119"/>
        <v>0</v>
      </c>
      <c r="BL374" s="18" t="s">
        <v>146</v>
      </c>
      <c r="BM374" s="18" t="s">
        <v>1037</v>
      </c>
    </row>
    <row r="375" spans="2:65" s="1" customFormat="1" ht="44.25" customHeight="1">
      <c r="B375" s="138"/>
      <c r="C375" s="139" t="s">
        <v>1038</v>
      </c>
      <c r="D375" s="139" t="s">
        <v>142</v>
      </c>
      <c r="E375" s="140" t="s">
        <v>1039</v>
      </c>
      <c r="F375" s="205" t="s">
        <v>1040</v>
      </c>
      <c r="G375" s="205"/>
      <c r="H375" s="205"/>
      <c r="I375" s="205"/>
      <c r="J375" s="141" t="s">
        <v>209</v>
      </c>
      <c r="K375" s="142">
        <v>1</v>
      </c>
      <c r="L375" s="143"/>
      <c r="M375" s="206"/>
      <c r="N375" s="206"/>
      <c r="O375" s="206"/>
      <c r="P375" s="206">
        <f t="shared" si="107"/>
        <v>0</v>
      </c>
      <c r="Q375" s="206"/>
      <c r="R375" s="144"/>
      <c r="T375" s="145" t="s">
        <v>5</v>
      </c>
      <c r="U375" s="41" t="s">
        <v>42</v>
      </c>
      <c r="V375" s="103">
        <f t="shared" si="108"/>
        <v>0</v>
      </c>
      <c r="W375" s="103">
        <f t="shared" si="109"/>
        <v>0</v>
      </c>
      <c r="X375" s="103">
        <f t="shared" si="110"/>
        <v>0</v>
      </c>
      <c r="Y375" s="146">
        <v>0.34300000000000003</v>
      </c>
      <c r="Z375" s="146">
        <f t="shared" si="111"/>
        <v>0.34300000000000003</v>
      </c>
      <c r="AA375" s="146">
        <v>4.99E-2</v>
      </c>
      <c r="AB375" s="146">
        <f t="shared" si="112"/>
        <v>4.99E-2</v>
      </c>
      <c r="AC375" s="146">
        <v>0</v>
      </c>
      <c r="AD375" s="147">
        <f t="shared" si="113"/>
        <v>0</v>
      </c>
      <c r="AR375" s="18" t="s">
        <v>146</v>
      </c>
      <c r="AT375" s="18" t="s">
        <v>142</v>
      </c>
      <c r="AU375" s="18" t="s">
        <v>97</v>
      </c>
      <c r="AY375" s="18" t="s">
        <v>140</v>
      </c>
      <c r="BE375" s="148">
        <f t="shared" si="114"/>
        <v>0</v>
      </c>
      <c r="BF375" s="148">
        <f t="shared" si="115"/>
        <v>0</v>
      </c>
      <c r="BG375" s="148">
        <f t="shared" si="116"/>
        <v>0</v>
      </c>
      <c r="BH375" s="148">
        <f t="shared" si="117"/>
        <v>0</v>
      </c>
      <c r="BI375" s="148">
        <f t="shared" si="118"/>
        <v>0</v>
      </c>
      <c r="BJ375" s="18" t="s">
        <v>86</v>
      </c>
      <c r="BK375" s="148">
        <f t="shared" si="119"/>
        <v>0</v>
      </c>
      <c r="BL375" s="18" t="s">
        <v>146</v>
      </c>
      <c r="BM375" s="18" t="s">
        <v>1041</v>
      </c>
    </row>
    <row r="376" spans="2:65" s="1" customFormat="1" ht="31.5" customHeight="1">
      <c r="B376" s="138"/>
      <c r="C376" s="139" t="s">
        <v>1042</v>
      </c>
      <c r="D376" s="139" t="s">
        <v>142</v>
      </c>
      <c r="E376" s="140" t="s">
        <v>1043</v>
      </c>
      <c r="F376" s="205" t="s">
        <v>1044</v>
      </c>
      <c r="G376" s="205"/>
      <c r="H376" s="205"/>
      <c r="I376" s="205"/>
      <c r="J376" s="141" t="s">
        <v>209</v>
      </c>
      <c r="K376" s="142">
        <v>2</v>
      </c>
      <c r="L376" s="143"/>
      <c r="M376" s="206"/>
      <c r="N376" s="206"/>
      <c r="O376" s="206"/>
      <c r="P376" s="206">
        <f t="shared" si="107"/>
        <v>0</v>
      </c>
      <c r="Q376" s="206"/>
      <c r="R376" s="144"/>
      <c r="T376" s="145" t="s">
        <v>5</v>
      </c>
      <c r="U376" s="41" t="s">
        <v>42</v>
      </c>
      <c r="V376" s="103">
        <f t="shared" si="108"/>
        <v>0</v>
      </c>
      <c r="W376" s="103">
        <f t="shared" si="109"/>
        <v>0</v>
      </c>
      <c r="X376" s="103">
        <f t="shared" si="110"/>
        <v>0</v>
      </c>
      <c r="Y376" s="146">
        <v>0.28699999999999998</v>
      </c>
      <c r="Z376" s="146">
        <f t="shared" si="111"/>
        <v>0.57399999999999995</v>
      </c>
      <c r="AA376" s="146">
        <v>2.5100000000000001E-2</v>
      </c>
      <c r="AB376" s="146">
        <f t="shared" si="112"/>
        <v>5.0200000000000002E-2</v>
      </c>
      <c r="AC376" s="146">
        <v>0</v>
      </c>
      <c r="AD376" s="147">
        <f t="shared" si="113"/>
        <v>0</v>
      </c>
      <c r="AR376" s="18" t="s">
        <v>146</v>
      </c>
      <c r="AT376" s="18" t="s">
        <v>142</v>
      </c>
      <c r="AU376" s="18" t="s">
        <v>97</v>
      </c>
      <c r="AY376" s="18" t="s">
        <v>140</v>
      </c>
      <c r="BE376" s="148">
        <f t="shared" si="114"/>
        <v>0</v>
      </c>
      <c r="BF376" s="148">
        <f t="shared" si="115"/>
        <v>0</v>
      </c>
      <c r="BG376" s="148">
        <f t="shared" si="116"/>
        <v>0</v>
      </c>
      <c r="BH376" s="148">
        <f t="shared" si="117"/>
        <v>0</v>
      </c>
      <c r="BI376" s="148">
        <f t="shared" si="118"/>
        <v>0</v>
      </c>
      <c r="BJ376" s="18" t="s">
        <v>86</v>
      </c>
      <c r="BK376" s="148">
        <f t="shared" si="119"/>
        <v>0</v>
      </c>
      <c r="BL376" s="18" t="s">
        <v>146</v>
      </c>
      <c r="BM376" s="18" t="s">
        <v>1045</v>
      </c>
    </row>
    <row r="377" spans="2:65" s="1" customFormat="1" ht="22.5" customHeight="1">
      <c r="B377" s="138"/>
      <c r="C377" s="139" t="s">
        <v>1046</v>
      </c>
      <c r="D377" s="139" t="s">
        <v>142</v>
      </c>
      <c r="E377" s="140" t="s">
        <v>1047</v>
      </c>
      <c r="F377" s="205" t="s">
        <v>1048</v>
      </c>
      <c r="G377" s="205"/>
      <c r="H377" s="205"/>
      <c r="I377" s="205"/>
      <c r="J377" s="141" t="s">
        <v>209</v>
      </c>
      <c r="K377" s="142">
        <v>125</v>
      </c>
      <c r="L377" s="143"/>
      <c r="M377" s="206"/>
      <c r="N377" s="206"/>
      <c r="O377" s="206"/>
      <c r="P377" s="206">
        <f t="shared" si="107"/>
        <v>0</v>
      </c>
      <c r="Q377" s="206"/>
      <c r="R377" s="144"/>
      <c r="T377" s="145" t="s">
        <v>5</v>
      </c>
      <c r="U377" s="41" t="s">
        <v>42</v>
      </c>
      <c r="V377" s="103">
        <f t="shared" si="108"/>
        <v>0</v>
      </c>
      <c r="W377" s="103">
        <f t="shared" si="109"/>
        <v>0</v>
      </c>
      <c r="X377" s="103">
        <f t="shared" si="110"/>
        <v>0</v>
      </c>
      <c r="Y377" s="146">
        <v>6.2E-2</v>
      </c>
      <c r="Z377" s="146">
        <f t="shared" si="111"/>
        <v>7.75</v>
      </c>
      <c r="AA377" s="146">
        <v>0</v>
      </c>
      <c r="AB377" s="146">
        <f t="shared" si="112"/>
        <v>0</v>
      </c>
      <c r="AC377" s="146">
        <v>0</v>
      </c>
      <c r="AD377" s="147">
        <f t="shared" si="113"/>
        <v>0</v>
      </c>
      <c r="AR377" s="18" t="s">
        <v>146</v>
      </c>
      <c r="AT377" s="18" t="s">
        <v>142</v>
      </c>
      <c r="AU377" s="18" t="s">
        <v>97</v>
      </c>
      <c r="AY377" s="18" t="s">
        <v>140</v>
      </c>
      <c r="BE377" s="148">
        <f t="shared" si="114"/>
        <v>0</v>
      </c>
      <c r="BF377" s="148">
        <f t="shared" si="115"/>
        <v>0</v>
      </c>
      <c r="BG377" s="148">
        <f t="shared" si="116"/>
        <v>0</v>
      </c>
      <c r="BH377" s="148">
        <f t="shared" si="117"/>
        <v>0</v>
      </c>
      <c r="BI377" s="148">
        <f t="shared" si="118"/>
        <v>0</v>
      </c>
      <c r="BJ377" s="18" t="s">
        <v>86</v>
      </c>
      <c r="BK377" s="148">
        <f t="shared" si="119"/>
        <v>0</v>
      </c>
      <c r="BL377" s="18" t="s">
        <v>146</v>
      </c>
      <c r="BM377" s="18" t="s">
        <v>1049</v>
      </c>
    </row>
    <row r="378" spans="2:65" s="1" customFormat="1" ht="22.5" customHeight="1">
      <c r="B378" s="138"/>
      <c r="C378" s="139" t="s">
        <v>1050</v>
      </c>
      <c r="D378" s="139" t="s">
        <v>142</v>
      </c>
      <c r="E378" s="140" t="s">
        <v>1051</v>
      </c>
      <c r="F378" s="205" t="s">
        <v>1052</v>
      </c>
      <c r="G378" s="205"/>
      <c r="H378" s="205"/>
      <c r="I378" s="205"/>
      <c r="J378" s="141" t="s">
        <v>230</v>
      </c>
      <c r="K378" s="142">
        <v>800</v>
      </c>
      <c r="L378" s="143"/>
      <c r="M378" s="206"/>
      <c r="N378" s="206"/>
      <c r="O378" s="206"/>
      <c r="P378" s="206">
        <f t="shared" si="107"/>
        <v>0</v>
      </c>
      <c r="Q378" s="206"/>
      <c r="R378" s="144"/>
      <c r="T378" s="145" t="s">
        <v>5</v>
      </c>
      <c r="U378" s="41" t="s">
        <v>42</v>
      </c>
      <c r="V378" s="103">
        <f t="shared" si="108"/>
        <v>0</v>
      </c>
      <c r="W378" s="103">
        <f t="shared" si="109"/>
        <v>0</v>
      </c>
      <c r="X378" s="103">
        <f t="shared" si="110"/>
        <v>0</v>
      </c>
      <c r="Y378" s="146">
        <v>3.1E-2</v>
      </c>
      <c r="Z378" s="146">
        <f t="shared" si="111"/>
        <v>24.8</v>
      </c>
      <c r="AA378" s="146">
        <v>0</v>
      </c>
      <c r="AB378" s="146">
        <f t="shared" si="112"/>
        <v>0</v>
      </c>
      <c r="AC378" s="146">
        <v>0</v>
      </c>
      <c r="AD378" s="147">
        <f t="shared" si="113"/>
        <v>0</v>
      </c>
      <c r="AR378" s="18" t="s">
        <v>146</v>
      </c>
      <c r="AT378" s="18" t="s">
        <v>142</v>
      </c>
      <c r="AU378" s="18" t="s">
        <v>97</v>
      </c>
      <c r="AY378" s="18" t="s">
        <v>140</v>
      </c>
      <c r="BE378" s="148">
        <f t="shared" si="114"/>
        <v>0</v>
      </c>
      <c r="BF378" s="148">
        <f t="shared" si="115"/>
        <v>0</v>
      </c>
      <c r="BG378" s="148">
        <f t="shared" si="116"/>
        <v>0</v>
      </c>
      <c r="BH378" s="148">
        <f t="shared" si="117"/>
        <v>0</v>
      </c>
      <c r="BI378" s="148">
        <f t="shared" si="118"/>
        <v>0</v>
      </c>
      <c r="BJ378" s="18" t="s">
        <v>86</v>
      </c>
      <c r="BK378" s="148">
        <f t="shared" si="119"/>
        <v>0</v>
      </c>
      <c r="BL378" s="18" t="s">
        <v>146</v>
      </c>
      <c r="BM378" s="18" t="s">
        <v>1053</v>
      </c>
    </row>
    <row r="379" spans="2:65" s="1" customFormat="1" ht="31.5" customHeight="1">
      <c r="B379" s="138"/>
      <c r="C379" s="139" t="s">
        <v>1054</v>
      </c>
      <c r="D379" s="139" t="s">
        <v>142</v>
      </c>
      <c r="E379" s="140" t="s">
        <v>1055</v>
      </c>
      <c r="F379" s="205" t="s">
        <v>1056</v>
      </c>
      <c r="G379" s="205"/>
      <c r="H379" s="205"/>
      <c r="I379" s="205"/>
      <c r="J379" s="141" t="s">
        <v>209</v>
      </c>
      <c r="K379" s="142">
        <v>1</v>
      </c>
      <c r="L379" s="143"/>
      <c r="M379" s="206"/>
      <c r="N379" s="206"/>
      <c r="O379" s="206"/>
      <c r="P379" s="206">
        <f t="shared" si="107"/>
        <v>0</v>
      </c>
      <c r="Q379" s="206"/>
      <c r="R379" s="144"/>
      <c r="T379" s="145" t="s">
        <v>5</v>
      </c>
      <c r="U379" s="41" t="s">
        <v>42</v>
      </c>
      <c r="V379" s="103">
        <f t="shared" si="108"/>
        <v>0</v>
      </c>
      <c r="W379" s="103">
        <f t="shared" si="109"/>
        <v>0</v>
      </c>
      <c r="X379" s="103">
        <f t="shared" si="110"/>
        <v>0</v>
      </c>
      <c r="Y379" s="146">
        <v>0.36099999999999999</v>
      </c>
      <c r="Z379" s="146">
        <f t="shared" si="111"/>
        <v>0.36099999999999999</v>
      </c>
      <c r="AA379" s="146">
        <v>2.0000000000000001E-4</v>
      </c>
      <c r="AB379" s="146">
        <f t="shared" si="112"/>
        <v>2.0000000000000001E-4</v>
      </c>
      <c r="AC379" s="146">
        <v>6.2859999999999999E-2</v>
      </c>
      <c r="AD379" s="147">
        <f t="shared" si="113"/>
        <v>6.2859999999999999E-2</v>
      </c>
      <c r="AR379" s="18" t="s">
        <v>146</v>
      </c>
      <c r="AT379" s="18" t="s">
        <v>142</v>
      </c>
      <c r="AU379" s="18" t="s">
        <v>97</v>
      </c>
      <c r="AY379" s="18" t="s">
        <v>140</v>
      </c>
      <c r="BE379" s="148">
        <f t="shared" si="114"/>
        <v>0</v>
      </c>
      <c r="BF379" s="148">
        <f t="shared" si="115"/>
        <v>0</v>
      </c>
      <c r="BG379" s="148">
        <f t="shared" si="116"/>
        <v>0</v>
      </c>
      <c r="BH379" s="148">
        <f t="shared" si="117"/>
        <v>0</v>
      </c>
      <c r="BI379" s="148">
        <f t="shared" si="118"/>
        <v>0</v>
      </c>
      <c r="BJ379" s="18" t="s">
        <v>86</v>
      </c>
      <c r="BK379" s="148">
        <f t="shared" si="119"/>
        <v>0</v>
      </c>
      <c r="BL379" s="18" t="s">
        <v>146</v>
      </c>
      <c r="BM379" s="18" t="s">
        <v>1057</v>
      </c>
    </row>
    <row r="380" spans="2:65" s="1" customFormat="1" ht="31.5" customHeight="1">
      <c r="B380" s="138"/>
      <c r="C380" s="139" t="s">
        <v>1058</v>
      </c>
      <c r="D380" s="139" t="s">
        <v>142</v>
      </c>
      <c r="E380" s="140" t="s">
        <v>1059</v>
      </c>
      <c r="F380" s="205" t="s">
        <v>1060</v>
      </c>
      <c r="G380" s="205"/>
      <c r="H380" s="205"/>
      <c r="I380" s="205"/>
      <c r="J380" s="141" t="s">
        <v>145</v>
      </c>
      <c r="K380" s="142">
        <v>6</v>
      </c>
      <c r="L380" s="143"/>
      <c r="M380" s="206"/>
      <c r="N380" s="206"/>
      <c r="O380" s="206"/>
      <c r="P380" s="206">
        <f t="shared" si="107"/>
        <v>0</v>
      </c>
      <c r="Q380" s="206"/>
      <c r="R380" s="144"/>
      <c r="T380" s="145" t="s">
        <v>5</v>
      </c>
      <c r="U380" s="41" t="s">
        <v>42</v>
      </c>
      <c r="V380" s="103">
        <f t="shared" si="108"/>
        <v>0</v>
      </c>
      <c r="W380" s="103">
        <f t="shared" si="109"/>
        <v>0</v>
      </c>
      <c r="X380" s="103">
        <f t="shared" si="110"/>
        <v>0</v>
      </c>
      <c r="Y380" s="146">
        <v>5.1999999999999998E-2</v>
      </c>
      <c r="Z380" s="146">
        <f t="shared" si="111"/>
        <v>0.312</v>
      </c>
      <c r="AA380" s="146">
        <v>6.0000000000000002E-5</v>
      </c>
      <c r="AB380" s="146">
        <f t="shared" si="112"/>
        <v>3.6000000000000002E-4</v>
      </c>
      <c r="AC380" s="146">
        <v>1.14E-2</v>
      </c>
      <c r="AD380" s="147">
        <f t="shared" si="113"/>
        <v>6.8400000000000002E-2</v>
      </c>
      <c r="AR380" s="18" t="s">
        <v>146</v>
      </c>
      <c r="AT380" s="18" t="s">
        <v>142</v>
      </c>
      <c r="AU380" s="18" t="s">
        <v>97</v>
      </c>
      <c r="AY380" s="18" t="s">
        <v>140</v>
      </c>
      <c r="BE380" s="148">
        <f t="shared" si="114"/>
        <v>0</v>
      </c>
      <c r="BF380" s="148">
        <f t="shared" si="115"/>
        <v>0</v>
      </c>
      <c r="BG380" s="148">
        <f t="shared" si="116"/>
        <v>0</v>
      </c>
      <c r="BH380" s="148">
        <f t="shared" si="117"/>
        <v>0</v>
      </c>
      <c r="BI380" s="148">
        <f t="shared" si="118"/>
        <v>0</v>
      </c>
      <c r="BJ380" s="18" t="s">
        <v>86</v>
      </c>
      <c r="BK380" s="148">
        <f t="shared" si="119"/>
        <v>0</v>
      </c>
      <c r="BL380" s="18" t="s">
        <v>146</v>
      </c>
      <c r="BM380" s="18" t="s">
        <v>1061</v>
      </c>
    </row>
    <row r="381" spans="2:65" s="1" customFormat="1" ht="31.5" customHeight="1">
      <c r="B381" s="138"/>
      <c r="C381" s="139" t="s">
        <v>1062</v>
      </c>
      <c r="D381" s="139" t="s">
        <v>142</v>
      </c>
      <c r="E381" s="140" t="s">
        <v>1063</v>
      </c>
      <c r="F381" s="205" t="s">
        <v>1064</v>
      </c>
      <c r="G381" s="205"/>
      <c r="H381" s="205"/>
      <c r="I381" s="205"/>
      <c r="J381" s="141" t="s">
        <v>209</v>
      </c>
      <c r="K381" s="142">
        <v>2</v>
      </c>
      <c r="L381" s="143"/>
      <c r="M381" s="206"/>
      <c r="N381" s="206"/>
      <c r="O381" s="206"/>
      <c r="P381" s="206">
        <f t="shared" si="107"/>
        <v>0</v>
      </c>
      <c r="Q381" s="206"/>
      <c r="R381" s="144"/>
      <c r="T381" s="145" t="s">
        <v>5</v>
      </c>
      <c r="U381" s="41" t="s">
        <v>42</v>
      </c>
      <c r="V381" s="103">
        <f t="shared" si="108"/>
        <v>0</v>
      </c>
      <c r="W381" s="103">
        <f t="shared" si="109"/>
        <v>0</v>
      </c>
      <c r="X381" s="103">
        <f t="shared" si="110"/>
        <v>0</v>
      </c>
      <c r="Y381" s="146">
        <v>0.39100000000000001</v>
      </c>
      <c r="Z381" s="146">
        <f t="shared" si="111"/>
        <v>0.78200000000000003</v>
      </c>
      <c r="AA381" s="146">
        <v>2.2000000000000001E-4</v>
      </c>
      <c r="AB381" s="146">
        <f t="shared" si="112"/>
        <v>4.4000000000000002E-4</v>
      </c>
      <c r="AC381" s="146">
        <v>3.3210000000000003E-2</v>
      </c>
      <c r="AD381" s="147">
        <f t="shared" si="113"/>
        <v>6.6420000000000007E-2</v>
      </c>
      <c r="AR381" s="18" t="s">
        <v>146</v>
      </c>
      <c r="AT381" s="18" t="s">
        <v>142</v>
      </c>
      <c r="AU381" s="18" t="s">
        <v>97</v>
      </c>
      <c r="AY381" s="18" t="s">
        <v>140</v>
      </c>
      <c r="BE381" s="148">
        <f t="shared" si="114"/>
        <v>0</v>
      </c>
      <c r="BF381" s="148">
        <f t="shared" si="115"/>
        <v>0</v>
      </c>
      <c r="BG381" s="148">
        <f t="shared" si="116"/>
        <v>0</v>
      </c>
      <c r="BH381" s="148">
        <f t="shared" si="117"/>
        <v>0</v>
      </c>
      <c r="BI381" s="148">
        <f t="shared" si="118"/>
        <v>0</v>
      </c>
      <c r="BJ381" s="18" t="s">
        <v>86</v>
      </c>
      <c r="BK381" s="148">
        <f t="shared" si="119"/>
        <v>0</v>
      </c>
      <c r="BL381" s="18" t="s">
        <v>146</v>
      </c>
      <c r="BM381" s="18" t="s">
        <v>1065</v>
      </c>
    </row>
    <row r="382" spans="2:65" s="1" customFormat="1" ht="31.5" customHeight="1">
      <c r="B382" s="138"/>
      <c r="C382" s="139" t="s">
        <v>1066</v>
      </c>
      <c r="D382" s="139" t="s">
        <v>142</v>
      </c>
      <c r="E382" s="140" t="s">
        <v>1067</v>
      </c>
      <c r="F382" s="205" t="s">
        <v>1068</v>
      </c>
      <c r="G382" s="205"/>
      <c r="H382" s="205"/>
      <c r="I382" s="205"/>
      <c r="J382" s="141" t="s">
        <v>209</v>
      </c>
      <c r="K382" s="142">
        <v>1</v>
      </c>
      <c r="L382" s="143"/>
      <c r="M382" s="206"/>
      <c r="N382" s="206"/>
      <c r="O382" s="206"/>
      <c r="P382" s="206">
        <f t="shared" si="107"/>
        <v>0</v>
      </c>
      <c r="Q382" s="206"/>
      <c r="R382" s="144"/>
      <c r="T382" s="145" t="s">
        <v>5</v>
      </c>
      <c r="U382" s="41" t="s">
        <v>42</v>
      </c>
      <c r="V382" s="103">
        <f t="shared" si="108"/>
        <v>0</v>
      </c>
      <c r="W382" s="103">
        <f t="shared" si="109"/>
        <v>0</v>
      </c>
      <c r="X382" s="103">
        <f t="shared" si="110"/>
        <v>0</v>
      </c>
      <c r="Y382" s="146">
        <v>0.433</v>
      </c>
      <c r="Z382" s="146">
        <f t="shared" si="111"/>
        <v>0.433</v>
      </c>
      <c r="AA382" s="146">
        <v>2.4000000000000001E-4</v>
      </c>
      <c r="AB382" s="146">
        <f t="shared" si="112"/>
        <v>2.4000000000000001E-4</v>
      </c>
      <c r="AC382" s="146">
        <v>5.0180000000000002E-2</v>
      </c>
      <c r="AD382" s="147">
        <f t="shared" si="113"/>
        <v>5.0180000000000002E-2</v>
      </c>
      <c r="AR382" s="18" t="s">
        <v>146</v>
      </c>
      <c r="AT382" s="18" t="s">
        <v>142</v>
      </c>
      <c r="AU382" s="18" t="s">
        <v>97</v>
      </c>
      <c r="AY382" s="18" t="s">
        <v>140</v>
      </c>
      <c r="BE382" s="148">
        <f t="shared" si="114"/>
        <v>0</v>
      </c>
      <c r="BF382" s="148">
        <f t="shared" si="115"/>
        <v>0</v>
      </c>
      <c r="BG382" s="148">
        <f t="shared" si="116"/>
        <v>0</v>
      </c>
      <c r="BH382" s="148">
        <f t="shared" si="117"/>
        <v>0</v>
      </c>
      <c r="BI382" s="148">
        <f t="shared" si="118"/>
        <v>0</v>
      </c>
      <c r="BJ382" s="18" t="s">
        <v>86</v>
      </c>
      <c r="BK382" s="148">
        <f t="shared" si="119"/>
        <v>0</v>
      </c>
      <c r="BL382" s="18" t="s">
        <v>146</v>
      </c>
      <c r="BM382" s="18" t="s">
        <v>1069</v>
      </c>
    </row>
    <row r="383" spans="2:65" s="1" customFormat="1" ht="31.5" customHeight="1">
      <c r="B383" s="138"/>
      <c r="C383" s="139" t="s">
        <v>1070</v>
      </c>
      <c r="D383" s="139" t="s">
        <v>142</v>
      </c>
      <c r="E383" s="140" t="s">
        <v>1071</v>
      </c>
      <c r="F383" s="205" t="s">
        <v>1072</v>
      </c>
      <c r="G383" s="205"/>
      <c r="H383" s="205"/>
      <c r="I383" s="205"/>
      <c r="J383" s="141" t="s">
        <v>145</v>
      </c>
      <c r="K383" s="142">
        <v>6</v>
      </c>
      <c r="L383" s="143"/>
      <c r="M383" s="206"/>
      <c r="N383" s="206"/>
      <c r="O383" s="206"/>
      <c r="P383" s="206">
        <f t="shared" si="107"/>
        <v>0</v>
      </c>
      <c r="Q383" s="206"/>
      <c r="R383" s="144"/>
      <c r="T383" s="145" t="s">
        <v>5</v>
      </c>
      <c r="U383" s="41" t="s">
        <v>42</v>
      </c>
      <c r="V383" s="103">
        <f t="shared" si="108"/>
        <v>0</v>
      </c>
      <c r="W383" s="103">
        <f t="shared" si="109"/>
        <v>0</v>
      </c>
      <c r="X383" s="103">
        <f t="shared" si="110"/>
        <v>0</v>
      </c>
      <c r="Y383" s="146">
        <v>5.1999999999999998E-2</v>
      </c>
      <c r="Z383" s="146">
        <f t="shared" si="111"/>
        <v>0.312</v>
      </c>
      <c r="AA383" s="146">
        <v>2.0000000000000002E-5</v>
      </c>
      <c r="AB383" s="146">
        <f t="shared" si="112"/>
        <v>1.2000000000000002E-4</v>
      </c>
      <c r="AC383" s="146">
        <v>0</v>
      </c>
      <c r="AD383" s="147">
        <f t="shared" si="113"/>
        <v>0</v>
      </c>
      <c r="AR383" s="18" t="s">
        <v>146</v>
      </c>
      <c r="AT383" s="18" t="s">
        <v>142</v>
      </c>
      <c r="AU383" s="18" t="s">
        <v>97</v>
      </c>
      <c r="AY383" s="18" t="s">
        <v>140</v>
      </c>
      <c r="BE383" s="148">
        <f t="shared" si="114"/>
        <v>0</v>
      </c>
      <c r="BF383" s="148">
        <f t="shared" si="115"/>
        <v>0</v>
      </c>
      <c r="BG383" s="148">
        <f t="shared" si="116"/>
        <v>0</v>
      </c>
      <c r="BH383" s="148">
        <f t="shared" si="117"/>
        <v>0</v>
      </c>
      <c r="BI383" s="148">
        <f t="shared" si="118"/>
        <v>0</v>
      </c>
      <c r="BJ383" s="18" t="s">
        <v>86</v>
      </c>
      <c r="BK383" s="148">
        <f t="shared" si="119"/>
        <v>0</v>
      </c>
      <c r="BL383" s="18" t="s">
        <v>146</v>
      </c>
      <c r="BM383" s="18" t="s">
        <v>1073</v>
      </c>
    </row>
    <row r="384" spans="2:65" s="1" customFormat="1" ht="31.5" customHeight="1">
      <c r="B384" s="138"/>
      <c r="C384" s="139" t="s">
        <v>1074</v>
      </c>
      <c r="D384" s="139" t="s">
        <v>142</v>
      </c>
      <c r="E384" s="140" t="s">
        <v>1075</v>
      </c>
      <c r="F384" s="205" t="s">
        <v>1076</v>
      </c>
      <c r="G384" s="205"/>
      <c r="H384" s="205"/>
      <c r="I384" s="205"/>
      <c r="J384" s="141" t="s">
        <v>209</v>
      </c>
      <c r="K384" s="142">
        <v>20</v>
      </c>
      <c r="L384" s="143"/>
      <c r="M384" s="206"/>
      <c r="N384" s="206"/>
      <c r="O384" s="206"/>
      <c r="P384" s="206">
        <f t="shared" si="107"/>
        <v>0</v>
      </c>
      <c r="Q384" s="206"/>
      <c r="R384" s="144"/>
      <c r="T384" s="145" t="s">
        <v>5</v>
      </c>
      <c r="U384" s="41" t="s">
        <v>42</v>
      </c>
      <c r="V384" s="103">
        <f t="shared" si="108"/>
        <v>0</v>
      </c>
      <c r="W384" s="103">
        <f t="shared" si="109"/>
        <v>0</v>
      </c>
      <c r="X384" s="103">
        <f t="shared" si="110"/>
        <v>0</v>
      </c>
      <c r="Y384" s="146">
        <v>2.9000000000000001E-2</v>
      </c>
      <c r="Z384" s="146">
        <f t="shared" si="111"/>
        <v>0.58000000000000007</v>
      </c>
      <c r="AA384" s="146">
        <v>1.0000000000000001E-5</v>
      </c>
      <c r="AB384" s="146">
        <f t="shared" si="112"/>
        <v>2.0000000000000001E-4</v>
      </c>
      <c r="AC384" s="146">
        <v>7.5000000000000002E-4</v>
      </c>
      <c r="AD384" s="147">
        <f t="shared" si="113"/>
        <v>1.4999999999999999E-2</v>
      </c>
      <c r="AR384" s="18" t="s">
        <v>146</v>
      </c>
      <c r="AT384" s="18" t="s">
        <v>142</v>
      </c>
      <c r="AU384" s="18" t="s">
        <v>97</v>
      </c>
      <c r="AY384" s="18" t="s">
        <v>140</v>
      </c>
      <c r="BE384" s="148">
        <f t="shared" si="114"/>
        <v>0</v>
      </c>
      <c r="BF384" s="148">
        <f t="shared" si="115"/>
        <v>0</v>
      </c>
      <c r="BG384" s="148">
        <f t="shared" si="116"/>
        <v>0</v>
      </c>
      <c r="BH384" s="148">
        <f t="shared" si="117"/>
        <v>0</v>
      </c>
      <c r="BI384" s="148">
        <f t="shared" si="118"/>
        <v>0</v>
      </c>
      <c r="BJ384" s="18" t="s">
        <v>86</v>
      </c>
      <c r="BK384" s="148">
        <f t="shared" si="119"/>
        <v>0</v>
      </c>
      <c r="BL384" s="18" t="s">
        <v>146</v>
      </c>
      <c r="BM384" s="18" t="s">
        <v>1077</v>
      </c>
    </row>
    <row r="385" spans="2:65" s="1" customFormat="1" ht="44.25" customHeight="1">
      <c r="B385" s="138"/>
      <c r="C385" s="139" t="s">
        <v>1078</v>
      </c>
      <c r="D385" s="139" t="s">
        <v>142</v>
      </c>
      <c r="E385" s="140" t="s">
        <v>1079</v>
      </c>
      <c r="F385" s="205" t="s">
        <v>1080</v>
      </c>
      <c r="G385" s="205"/>
      <c r="H385" s="205"/>
      <c r="I385" s="205"/>
      <c r="J385" s="141" t="s">
        <v>250</v>
      </c>
      <c r="K385" s="142">
        <v>1</v>
      </c>
      <c r="L385" s="143"/>
      <c r="M385" s="206"/>
      <c r="N385" s="206"/>
      <c r="O385" s="206"/>
      <c r="P385" s="206">
        <f t="shared" si="107"/>
        <v>0</v>
      </c>
      <c r="Q385" s="206"/>
      <c r="R385" s="144"/>
      <c r="T385" s="145" t="s">
        <v>5</v>
      </c>
      <c r="U385" s="41" t="s">
        <v>42</v>
      </c>
      <c r="V385" s="103">
        <f t="shared" si="108"/>
        <v>0</v>
      </c>
      <c r="W385" s="103">
        <f t="shared" si="109"/>
        <v>0</v>
      </c>
      <c r="X385" s="103">
        <f t="shared" si="110"/>
        <v>0</v>
      </c>
      <c r="Y385" s="146">
        <v>0.434</v>
      </c>
      <c r="Z385" s="146">
        <f t="shared" si="111"/>
        <v>0.434</v>
      </c>
      <c r="AA385" s="146">
        <v>3.5000000000000003E-2</v>
      </c>
      <c r="AB385" s="146">
        <f t="shared" si="112"/>
        <v>3.5000000000000003E-2</v>
      </c>
      <c r="AC385" s="146">
        <v>0</v>
      </c>
      <c r="AD385" s="147">
        <f t="shared" si="113"/>
        <v>0</v>
      </c>
      <c r="AR385" s="18" t="s">
        <v>146</v>
      </c>
      <c r="AT385" s="18" t="s">
        <v>142</v>
      </c>
      <c r="AU385" s="18" t="s">
        <v>97</v>
      </c>
      <c r="AY385" s="18" t="s">
        <v>140</v>
      </c>
      <c r="BE385" s="148">
        <f t="shared" si="114"/>
        <v>0</v>
      </c>
      <c r="BF385" s="148">
        <f t="shared" si="115"/>
        <v>0</v>
      </c>
      <c r="BG385" s="148">
        <f t="shared" si="116"/>
        <v>0</v>
      </c>
      <c r="BH385" s="148">
        <f t="shared" si="117"/>
        <v>0</v>
      </c>
      <c r="BI385" s="148">
        <f t="shared" si="118"/>
        <v>0</v>
      </c>
      <c r="BJ385" s="18" t="s">
        <v>86</v>
      </c>
      <c r="BK385" s="148">
        <f t="shared" si="119"/>
        <v>0</v>
      </c>
      <c r="BL385" s="18" t="s">
        <v>146</v>
      </c>
      <c r="BM385" s="18" t="s">
        <v>1081</v>
      </c>
    </row>
    <row r="386" spans="2:65" s="1" customFormat="1" ht="22.5" customHeight="1">
      <c r="B386" s="138"/>
      <c r="C386" s="139" t="s">
        <v>1082</v>
      </c>
      <c r="D386" s="139" t="s">
        <v>142</v>
      </c>
      <c r="E386" s="140" t="s">
        <v>1083</v>
      </c>
      <c r="F386" s="205" t="s">
        <v>1084</v>
      </c>
      <c r="G386" s="205"/>
      <c r="H386" s="205"/>
      <c r="I386" s="205"/>
      <c r="J386" s="141" t="s">
        <v>230</v>
      </c>
      <c r="K386" s="142">
        <v>800</v>
      </c>
      <c r="L386" s="143"/>
      <c r="M386" s="206"/>
      <c r="N386" s="206"/>
      <c r="O386" s="206"/>
      <c r="P386" s="206">
        <f t="shared" si="107"/>
        <v>0</v>
      </c>
      <c r="Q386" s="206"/>
      <c r="R386" s="144"/>
      <c r="T386" s="145" t="s">
        <v>5</v>
      </c>
      <c r="U386" s="41" t="s">
        <v>42</v>
      </c>
      <c r="V386" s="103">
        <f t="shared" si="108"/>
        <v>0</v>
      </c>
      <c r="W386" s="103">
        <f t="shared" si="109"/>
        <v>0</v>
      </c>
      <c r="X386" s="103">
        <f t="shared" si="110"/>
        <v>0</v>
      </c>
      <c r="Y386" s="146">
        <v>5.1999999999999998E-2</v>
      </c>
      <c r="Z386" s="146">
        <f t="shared" si="111"/>
        <v>41.6</v>
      </c>
      <c r="AA386" s="146">
        <v>0</v>
      </c>
      <c r="AB386" s="146">
        <f t="shared" si="112"/>
        <v>0</v>
      </c>
      <c r="AC386" s="146">
        <v>0</v>
      </c>
      <c r="AD386" s="147">
        <f t="shared" si="113"/>
        <v>0</v>
      </c>
      <c r="AR386" s="18" t="s">
        <v>146</v>
      </c>
      <c r="AT386" s="18" t="s">
        <v>142</v>
      </c>
      <c r="AU386" s="18" t="s">
        <v>97</v>
      </c>
      <c r="AY386" s="18" t="s">
        <v>140</v>
      </c>
      <c r="BE386" s="148">
        <f t="shared" si="114"/>
        <v>0</v>
      </c>
      <c r="BF386" s="148">
        <f t="shared" si="115"/>
        <v>0</v>
      </c>
      <c r="BG386" s="148">
        <f t="shared" si="116"/>
        <v>0</v>
      </c>
      <c r="BH386" s="148">
        <f t="shared" si="117"/>
        <v>0</v>
      </c>
      <c r="BI386" s="148">
        <f t="shared" si="118"/>
        <v>0</v>
      </c>
      <c r="BJ386" s="18" t="s">
        <v>86</v>
      </c>
      <c r="BK386" s="148">
        <f t="shared" si="119"/>
        <v>0</v>
      </c>
      <c r="BL386" s="18" t="s">
        <v>146</v>
      </c>
      <c r="BM386" s="18" t="s">
        <v>1085</v>
      </c>
    </row>
    <row r="387" spans="2:65" s="1" customFormat="1" ht="44.25" customHeight="1">
      <c r="B387" s="138"/>
      <c r="C387" s="139" t="s">
        <v>1086</v>
      </c>
      <c r="D387" s="139" t="s">
        <v>142</v>
      </c>
      <c r="E387" s="140" t="s">
        <v>1087</v>
      </c>
      <c r="F387" s="205" t="s">
        <v>1088</v>
      </c>
      <c r="G387" s="205"/>
      <c r="H387" s="205"/>
      <c r="I387" s="205"/>
      <c r="J387" s="141" t="s">
        <v>235</v>
      </c>
      <c r="K387" s="142">
        <v>0.26300000000000001</v>
      </c>
      <c r="L387" s="143"/>
      <c r="M387" s="206"/>
      <c r="N387" s="206"/>
      <c r="O387" s="206"/>
      <c r="P387" s="206">
        <f t="shared" si="107"/>
        <v>0</v>
      </c>
      <c r="Q387" s="206"/>
      <c r="R387" s="144"/>
      <c r="T387" s="145" t="s">
        <v>5</v>
      </c>
      <c r="U387" s="41" t="s">
        <v>42</v>
      </c>
      <c r="V387" s="103">
        <f t="shared" si="108"/>
        <v>0</v>
      </c>
      <c r="W387" s="103">
        <f t="shared" si="109"/>
        <v>0</v>
      </c>
      <c r="X387" s="103">
        <f t="shared" si="110"/>
        <v>0</v>
      </c>
      <c r="Y387" s="146">
        <v>3.7349999999999999</v>
      </c>
      <c r="Z387" s="146">
        <f t="shared" si="111"/>
        <v>0.98230499999999998</v>
      </c>
      <c r="AA387" s="146">
        <v>0</v>
      </c>
      <c r="AB387" s="146">
        <f t="shared" si="112"/>
        <v>0</v>
      </c>
      <c r="AC387" s="146">
        <v>0</v>
      </c>
      <c r="AD387" s="147">
        <f t="shared" si="113"/>
        <v>0</v>
      </c>
      <c r="AR387" s="18" t="s">
        <v>146</v>
      </c>
      <c r="AT387" s="18" t="s">
        <v>142</v>
      </c>
      <c r="AU387" s="18" t="s">
        <v>97</v>
      </c>
      <c r="AY387" s="18" t="s">
        <v>140</v>
      </c>
      <c r="BE387" s="148">
        <f t="shared" si="114"/>
        <v>0</v>
      </c>
      <c r="BF387" s="148">
        <f t="shared" si="115"/>
        <v>0</v>
      </c>
      <c r="BG387" s="148">
        <f t="shared" si="116"/>
        <v>0</v>
      </c>
      <c r="BH387" s="148">
        <f t="shared" si="117"/>
        <v>0</v>
      </c>
      <c r="BI387" s="148">
        <f t="shared" si="118"/>
        <v>0</v>
      </c>
      <c r="BJ387" s="18" t="s">
        <v>86</v>
      </c>
      <c r="BK387" s="148">
        <f t="shared" si="119"/>
        <v>0</v>
      </c>
      <c r="BL387" s="18" t="s">
        <v>146</v>
      </c>
      <c r="BM387" s="18" t="s">
        <v>1089</v>
      </c>
    </row>
    <row r="388" spans="2:65" s="1" customFormat="1" ht="31.5" customHeight="1">
      <c r="B388" s="138"/>
      <c r="C388" s="139" t="s">
        <v>1090</v>
      </c>
      <c r="D388" s="139" t="s">
        <v>142</v>
      </c>
      <c r="E388" s="140" t="s">
        <v>1091</v>
      </c>
      <c r="F388" s="205" t="s">
        <v>1092</v>
      </c>
      <c r="G388" s="205"/>
      <c r="H388" s="205"/>
      <c r="I388" s="205"/>
      <c r="J388" s="141" t="s">
        <v>235</v>
      </c>
      <c r="K388" s="142">
        <v>0.24</v>
      </c>
      <c r="L388" s="143"/>
      <c r="M388" s="206"/>
      <c r="N388" s="206"/>
      <c r="O388" s="206"/>
      <c r="P388" s="206">
        <f t="shared" si="107"/>
        <v>0</v>
      </c>
      <c r="Q388" s="206"/>
      <c r="R388" s="144"/>
      <c r="T388" s="145" t="s">
        <v>5</v>
      </c>
      <c r="U388" s="41" t="s">
        <v>42</v>
      </c>
      <c r="V388" s="103">
        <f t="shared" si="108"/>
        <v>0</v>
      </c>
      <c r="W388" s="103">
        <f t="shared" si="109"/>
        <v>0</v>
      </c>
      <c r="X388" s="103">
        <f t="shared" si="110"/>
        <v>0</v>
      </c>
      <c r="Y388" s="146">
        <v>2.71</v>
      </c>
      <c r="Z388" s="146">
        <f t="shared" si="111"/>
        <v>0.65039999999999998</v>
      </c>
      <c r="AA388" s="146">
        <v>0</v>
      </c>
      <c r="AB388" s="146">
        <f t="shared" si="112"/>
        <v>0</v>
      </c>
      <c r="AC388" s="146">
        <v>0</v>
      </c>
      <c r="AD388" s="147">
        <f t="shared" si="113"/>
        <v>0</v>
      </c>
      <c r="AR388" s="18" t="s">
        <v>146</v>
      </c>
      <c r="AT388" s="18" t="s">
        <v>142</v>
      </c>
      <c r="AU388" s="18" t="s">
        <v>97</v>
      </c>
      <c r="AY388" s="18" t="s">
        <v>140</v>
      </c>
      <c r="BE388" s="148">
        <f t="shared" si="114"/>
        <v>0</v>
      </c>
      <c r="BF388" s="148">
        <f t="shared" si="115"/>
        <v>0</v>
      </c>
      <c r="BG388" s="148">
        <f t="shared" si="116"/>
        <v>0</v>
      </c>
      <c r="BH388" s="148">
        <f t="shared" si="117"/>
        <v>0</v>
      </c>
      <c r="BI388" s="148">
        <f t="shared" si="118"/>
        <v>0</v>
      </c>
      <c r="BJ388" s="18" t="s">
        <v>86</v>
      </c>
      <c r="BK388" s="148">
        <f t="shared" si="119"/>
        <v>0</v>
      </c>
      <c r="BL388" s="18" t="s">
        <v>146</v>
      </c>
      <c r="BM388" s="18" t="s">
        <v>1093</v>
      </c>
    </row>
    <row r="389" spans="2:65" s="1" customFormat="1" ht="31.5" customHeight="1">
      <c r="B389" s="138"/>
      <c r="C389" s="139" t="s">
        <v>1094</v>
      </c>
      <c r="D389" s="139" t="s">
        <v>142</v>
      </c>
      <c r="E389" s="140" t="s">
        <v>1095</v>
      </c>
      <c r="F389" s="205" t="s">
        <v>1096</v>
      </c>
      <c r="G389" s="205"/>
      <c r="H389" s="205"/>
      <c r="I389" s="205"/>
      <c r="J389" s="141" t="s">
        <v>235</v>
      </c>
      <c r="K389" s="142">
        <v>0.24</v>
      </c>
      <c r="L389" s="143"/>
      <c r="M389" s="206"/>
      <c r="N389" s="206"/>
      <c r="O389" s="206"/>
      <c r="P389" s="206">
        <f t="shared" si="107"/>
        <v>0</v>
      </c>
      <c r="Q389" s="206"/>
      <c r="R389" s="144"/>
      <c r="T389" s="145" t="s">
        <v>5</v>
      </c>
      <c r="U389" s="41" t="s">
        <v>42</v>
      </c>
      <c r="V389" s="103">
        <f t="shared" si="108"/>
        <v>0</v>
      </c>
      <c r="W389" s="103">
        <f t="shared" si="109"/>
        <v>0</v>
      </c>
      <c r="X389" s="103">
        <f t="shared" si="110"/>
        <v>0</v>
      </c>
      <c r="Y389" s="146">
        <v>1.39</v>
      </c>
      <c r="Z389" s="146">
        <f t="shared" si="111"/>
        <v>0.33359999999999995</v>
      </c>
      <c r="AA389" s="146">
        <v>0</v>
      </c>
      <c r="AB389" s="146">
        <f t="shared" si="112"/>
        <v>0</v>
      </c>
      <c r="AC389" s="146">
        <v>0</v>
      </c>
      <c r="AD389" s="147">
        <f t="shared" si="113"/>
        <v>0</v>
      </c>
      <c r="AR389" s="18" t="s">
        <v>146</v>
      </c>
      <c r="AT389" s="18" t="s">
        <v>142</v>
      </c>
      <c r="AU389" s="18" t="s">
        <v>97</v>
      </c>
      <c r="AY389" s="18" t="s">
        <v>140</v>
      </c>
      <c r="BE389" s="148">
        <f t="shared" si="114"/>
        <v>0</v>
      </c>
      <c r="BF389" s="148">
        <f t="shared" si="115"/>
        <v>0</v>
      </c>
      <c r="BG389" s="148">
        <f t="shared" si="116"/>
        <v>0</v>
      </c>
      <c r="BH389" s="148">
        <f t="shared" si="117"/>
        <v>0</v>
      </c>
      <c r="BI389" s="148">
        <f t="shared" si="118"/>
        <v>0</v>
      </c>
      <c r="BJ389" s="18" t="s">
        <v>86</v>
      </c>
      <c r="BK389" s="148">
        <f t="shared" si="119"/>
        <v>0</v>
      </c>
      <c r="BL389" s="18" t="s">
        <v>146</v>
      </c>
      <c r="BM389" s="18" t="s">
        <v>1097</v>
      </c>
    </row>
    <row r="390" spans="2:65" s="9" customFormat="1" ht="29.85" customHeight="1">
      <c r="B390" s="126"/>
      <c r="C390" s="127"/>
      <c r="D390" s="137" t="s">
        <v>117</v>
      </c>
      <c r="E390" s="137"/>
      <c r="F390" s="137"/>
      <c r="G390" s="137"/>
      <c r="H390" s="137"/>
      <c r="I390" s="137"/>
      <c r="J390" s="137"/>
      <c r="K390" s="137"/>
      <c r="L390" s="137"/>
      <c r="M390" s="213">
        <f>BK390</f>
        <v>0</v>
      </c>
      <c r="N390" s="214"/>
      <c r="O390" s="214"/>
      <c r="P390" s="214"/>
      <c r="Q390" s="214"/>
      <c r="R390" s="129"/>
      <c r="T390" s="130"/>
      <c r="U390" s="127"/>
      <c r="V390" s="127"/>
      <c r="W390" s="131">
        <f>SUM(W391:W396)</f>
        <v>0</v>
      </c>
      <c r="X390" s="131">
        <f>SUM(X391:X396)</f>
        <v>0</v>
      </c>
      <c r="Y390" s="127"/>
      <c r="Z390" s="132">
        <f>SUM(Z391:Z396)</f>
        <v>8.3240000000000016</v>
      </c>
      <c r="AA390" s="127"/>
      <c r="AB390" s="132">
        <f>SUM(AB391:AB396)</f>
        <v>6.4860000000000001E-2</v>
      </c>
      <c r="AC390" s="127"/>
      <c r="AD390" s="133">
        <f>SUM(AD391:AD396)</f>
        <v>0</v>
      </c>
      <c r="AR390" s="134" t="s">
        <v>97</v>
      </c>
      <c r="AT390" s="135" t="s">
        <v>78</v>
      </c>
      <c r="AU390" s="135" t="s">
        <v>86</v>
      </c>
      <c r="AY390" s="134" t="s">
        <v>140</v>
      </c>
      <c r="BK390" s="136">
        <f>SUM(BK391:BK396)</f>
        <v>0</v>
      </c>
    </row>
    <row r="391" spans="2:65" s="1" customFormat="1" ht="22.5" customHeight="1">
      <c r="B391" s="138"/>
      <c r="C391" s="139" t="s">
        <v>1098</v>
      </c>
      <c r="D391" s="139" t="s">
        <v>142</v>
      </c>
      <c r="E391" s="140" t="s">
        <v>1099</v>
      </c>
      <c r="F391" s="205" t="s">
        <v>1100</v>
      </c>
      <c r="G391" s="205"/>
      <c r="H391" s="205"/>
      <c r="I391" s="205"/>
      <c r="J391" s="141" t="s">
        <v>209</v>
      </c>
      <c r="K391" s="142">
        <v>2</v>
      </c>
      <c r="L391" s="143"/>
      <c r="M391" s="206"/>
      <c r="N391" s="206"/>
      <c r="O391" s="206"/>
      <c r="P391" s="206">
        <f>ROUND(V391*K391,2)</f>
        <v>0</v>
      </c>
      <c r="Q391" s="206"/>
      <c r="R391" s="144"/>
      <c r="T391" s="145" t="s">
        <v>5</v>
      </c>
      <c r="U391" s="41" t="s">
        <v>42</v>
      </c>
      <c r="V391" s="103">
        <f>L391+M391</f>
        <v>0</v>
      </c>
      <c r="W391" s="103">
        <f>ROUND(L391*K391,2)</f>
        <v>0</v>
      </c>
      <c r="X391" s="103">
        <f>ROUND(M391*K391,2)</f>
        <v>0</v>
      </c>
      <c r="Y391" s="146">
        <v>0.84599999999999997</v>
      </c>
      <c r="Z391" s="146">
        <f>Y391*K391</f>
        <v>1.6919999999999999</v>
      </c>
      <c r="AA391" s="146">
        <v>0</v>
      </c>
      <c r="AB391" s="146">
        <f>AA391*K391</f>
        <v>0</v>
      </c>
      <c r="AC391" s="146">
        <v>0</v>
      </c>
      <c r="AD391" s="147">
        <f>AC391*K391</f>
        <v>0</v>
      </c>
      <c r="AR391" s="18" t="s">
        <v>146</v>
      </c>
      <c r="AT391" s="18" t="s">
        <v>142</v>
      </c>
      <c r="AU391" s="18" t="s">
        <v>97</v>
      </c>
      <c r="AY391" s="18" t="s">
        <v>140</v>
      </c>
      <c r="BE391" s="148">
        <f>IF(U391="základní",P391,0)</f>
        <v>0</v>
      </c>
      <c r="BF391" s="148">
        <f>IF(U391="snížená",P391,0)</f>
        <v>0</v>
      </c>
      <c r="BG391" s="148">
        <f>IF(U391="zákl. přenesená",P391,0)</f>
        <v>0</v>
      </c>
      <c r="BH391" s="148">
        <f>IF(U391="sníž. přenesená",P391,0)</f>
        <v>0</v>
      </c>
      <c r="BI391" s="148">
        <f>IF(U391="nulová",P391,0)</f>
        <v>0</v>
      </c>
      <c r="BJ391" s="18" t="s">
        <v>86</v>
      </c>
      <c r="BK391" s="148">
        <f>ROUND(V391*K391,2)</f>
        <v>0</v>
      </c>
      <c r="BL391" s="18" t="s">
        <v>146</v>
      </c>
      <c r="BM391" s="18" t="s">
        <v>1101</v>
      </c>
    </row>
    <row r="392" spans="2:65" s="10" customFormat="1" ht="22.5" customHeight="1">
      <c r="B392" s="154"/>
      <c r="C392" s="155"/>
      <c r="D392" s="155"/>
      <c r="E392" s="156" t="s">
        <v>5</v>
      </c>
      <c r="F392" s="217" t="s">
        <v>1102</v>
      </c>
      <c r="G392" s="218"/>
      <c r="H392" s="218"/>
      <c r="I392" s="218"/>
      <c r="J392" s="155"/>
      <c r="K392" s="157">
        <v>2</v>
      </c>
      <c r="L392" s="155"/>
      <c r="M392" s="155"/>
      <c r="N392" s="155"/>
      <c r="O392" s="155"/>
      <c r="P392" s="155"/>
      <c r="Q392" s="155"/>
      <c r="R392" s="158"/>
      <c r="T392" s="159"/>
      <c r="U392" s="155"/>
      <c r="V392" s="155"/>
      <c r="W392" s="155"/>
      <c r="X392" s="155"/>
      <c r="Y392" s="155"/>
      <c r="Z392" s="155"/>
      <c r="AA392" s="155"/>
      <c r="AB392" s="155"/>
      <c r="AC392" s="155"/>
      <c r="AD392" s="160"/>
      <c r="AT392" s="161" t="s">
        <v>257</v>
      </c>
      <c r="AU392" s="161" t="s">
        <v>97</v>
      </c>
      <c r="AV392" s="10" t="s">
        <v>97</v>
      </c>
      <c r="AW392" s="10" t="s">
        <v>7</v>
      </c>
      <c r="AX392" s="10" t="s">
        <v>86</v>
      </c>
      <c r="AY392" s="161" t="s">
        <v>140</v>
      </c>
    </row>
    <row r="393" spans="2:65" s="1" customFormat="1" ht="31.5" customHeight="1">
      <c r="B393" s="138"/>
      <c r="C393" s="139" t="s">
        <v>1103</v>
      </c>
      <c r="D393" s="139" t="s">
        <v>142</v>
      </c>
      <c r="E393" s="140" t="s">
        <v>1104</v>
      </c>
      <c r="F393" s="205" t="s">
        <v>1105</v>
      </c>
      <c r="G393" s="205"/>
      <c r="H393" s="205"/>
      <c r="I393" s="205"/>
      <c r="J393" s="141" t="s">
        <v>145</v>
      </c>
      <c r="K393" s="142">
        <v>6</v>
      </c>
      <c r="L393" s="143"/>
      <c r="M393" s="206"/>
      <c r="N393" s="206"/>
      <c r="O393" s="206"/>
      <c r="P393" s="206">
        <f>ROUND(V393*K393,2)</f>
        <v>0</v>
      </c>
      <c r="Q393" s="206"/>
      <c r="R393" s="144"/>
      <c r="T393" s="145" t="s">
        <v>5</v>
      </c>
      <c r="U393" s="41" t="s">
        <v>42</v>
      </c>
      <c r="V393" s="103">
        <f>L393+M393</f>
        <v>0</v>
      </c>
      <c r="W393" s="103">
        <f>ROUND(L393*K393,2)</f>
        <v>0</v>
      </c>
      <c r="X393" s="103">
        <f>ROUND(M393*K393,2)</f>
        <v>0</v>
      </c>
      <c r="Y393" s="146">
        <v>0.997</v>
      </c>
      <c r="Z393" s="146">
        <f>Y393*K393</f>
        <v>5.9820000000000002</v>
      </c>
      <c r="AA393" s="146">
        <v>1.081E-2</v>
      </c>
      <c r="AB393" s="146">
        <f>AA393*K393</f>
        <v>6.4860000000000001E-2</v>
      </c>
      <c r="AC393" s="146">
        <v>0</v>
      </c>
      <c r="AD393" s="147">
        <f>AC393*K393</f>
        <v>0</v>
      </c>
      <c r="AR393" s="18" t="s">
        <v>146</v>
      </c>
      <c r="AT393" s="18" t="s">
        <v>142</v>
      </c>
      <c r="AU393" s="18" t="s">
        <v>97</v>
      </c>
      <c r="AY393" s="18" t="s">
        <v>140</v>
      </c>
      <c r="BE393" s="148">
        <f>IF(U393="základní",P393,0)</f>
        <v>0</v>
      </c>
      <c r="BF393" s="148">
        <f>IF(U393="snížená",P393,0)</f>
        <v>0</v>
      </c>
      <c r="BG393" s="148">
        <f>IF(U393="zákl. přenesená",P393,0)</f>
        <v>0</v>
      </c>
      <c r="BH393" s="148">
        <f>IF(U393="sníž. přenesená",P393,0)</f>
        <v>0</v>
      </c>
      <c r="BI393" s="148">
        <f>IF(U393="nulová",P393,0)</f>
        <v>0</v>
      </c>
      <c r="BJ393" s="18" t="s">
        <v>86</v>
      </c>
      <c r="BK393" s="148">
        <f>ROUND(V393*K393,2)</f>
        <v>0</v>
      </c>
      <c r="BL393" s="18" t="s">
        <v>146</v>
      </c>
      <c r="BM393" s="18" t="s">
        <v>1106</v>
      </c>
    </row>
    <row r="394" spans="2:65" s="10" customFormat="1" ht="31.5" customHeight="1">
      <c r="B394" s="154"/>
      <c r="C394" s="155"/>
      <c r="D394" s="155"/>
      <c r="E394" s="156" t="s">
        <v>5</v>
      </c>
      <c r="F394" s="217" t="s">
        <v>1107</v>
      </c>
      <c r="G394" s="218"/>
      <c r="H394" s="218"/>
      <c r="I394" s="218"/>
      <c r="J394" s="155"/>
      <c r="K394" s="157">
        <v>6</v>
      </c>
      <c r="L394" s="155"/>
      <c r="M394" s="155"/>
      <c r="N394" s="155"/>
      <c r="O394" s="155"/>
      <c r="P394" s="155"/>
      <c r="Q394" s="155"/>
      <c r="R394" s="158"/>
      <c r="T394" s="159"/>
      <c r="U394" s="155"/>
      <c r="V394" s="155"/>
      <c r="W394" s="155"/>
      <c r="X394" s="155"/>
      <c r="Y394" s="155"/>
      <c r="Z394" s="155"/>
      <c r="AA394" s="155"/>
      <c r="AB394" s="155"/>
      <c r="AC394" s="155"/>
      <c r="AD394" s="160"/>
      <c r="AT394" s="161" t="s">
        <v>257</v>
      </c>
      <c r="AU394" s="161" t="s">
        <v>97</v>
      </c>
      <c r="AV394" s="10" t="s">
        <v>97</v>
      </c>
      <c r="AW394" s="10" t="s">
        <v>7</v>
      </c>
      <c r="AX394" s="10" t="s">
        <v>86</v>
      </c>
      <c r="AY394" s="161" t="s">
        <v>140</v>
      </c>
    </row>
    <row r="395" spans="2:65" s="1" customFormat="1" ht="31.5" customHeight="1">
      <c r="B395" s="138"/>
      <c r="C395" s="139" t="s">
        <v>1108</v>
      </c>
      <c r="D395" s="139" t="s">
        <v>142</v>
      </c>
      <c r="E395" s="140" t="s">
        <v>1109</v>
      </c>
      <c r="F395" s="205" t="s">
        <v>1110</v>
      </c>
      <c r="G395" s="205"/>
      <c r="H395" s="205"/>
      <c r="I395" s="205"/>
      <c r="J395" s="141" t="s">
        <v>235</v>
      </c>
      <c r="K395" s="142">
        <v>6.5000000000000002E-2</v>
      </c>
      <c r="L395" s="143"/>
      <c r="M395" s="206"/>
      <c r="N395" s="206"/>
      <c r="O395" s="206"/>
      <c r="P395" s="206">
        <f>ROUND(V395*K395,2)</f>
        <v>0</v>
      </c>
      <c r="Q395" s="206"/>
      <c r="R395" s="144"/>
      <c r="T395" s="145" t="s">
        <v>5</v>
      </c>
      <c r="U395" s="41" t="s">
        <v>42</v>
      </c>
      <c r="V395" s="103">
        <f>L395+M395</f>
        <v>0</v>
      </c>
      <c r="W395" s="103">
        <f>ROUND(L395*K395,2)</f>
        <v>0</v>
      </c>
      <c r="X395" s="103">
        <f>ROUND(M395*K395,2)</f>
        <v>0</v>
      </c>
      <c r="Y395" s="146">
        <v>8.49</v>
      </c>
      <c r="Z395" s="146">
        <f>Y395*K395</f>
        <v>0.55185000000000006</v>
      </c>
      <c r="AA395" s="146">
        <v>0</v>
      </c>
      <c r="AB395" s="146">
        <f>AA395*K395</f>
        <v>0</v>
      </c>
      <c r="AC395" s="146">
        <v>0</v>
      </c>
      <c r="AD395" s="147">
        <f>AC395*K395</f>
        <v>0</v>
      </c>
      <c r="AR395" s="18" t="s">
        <v>146</v>
      </c>
      <c r="AT395" s="18" t="s">
        <v>142</v>
      </c>
      <c r="AU395" s="18" t="s">
        <v>97</v>
      </c>
      <c r="AY395" s="18" t="s">
        <v>140</v>
      </c>
      <c r="BE395" s="148">
        <f>IF(U395="základní",P395,0)</f>
        <v>0</v>
      </c>
      <c r="BF395" s="148">
        <f>IF(U395="snížená",P395,0)</f>
        <v>0</v>
      </c>
      <c r="BG395" s="148">
        <f>IF(U395="zákl. přenesená",P395,0)</f>
        <v>0</v>
      </c>
      <c r="BH395" s="148">
        <f>IF(U395="sníž. přenesená",P395,0)</f>
        <v>0</v>
      </c>
      <c r="BI395" s="148">
        <f>IF(U395="nulová",P395,0)</f>
        <v>0</v>
      </c>
      <c r="BJ395" s="18" t="s">
        <v>86</v>
      </c>
      <c r="BK395" s="148">
        <f>ROUND(V395*K395,2)</f>
        <v>0</v>
      </c>
      <c r="BL395" s="18" t="s">
        <v>146</v>
      </c>
      <c r="BM395" s="18" t="s">
        <v>1111</v>
      </c>
    </row>
    <row r="396" spans="2:65" s="1" customFormat="1" ht="31.5" customHeight="1">
      <c r="B396" s="138"/>
      <c r="C396" s="139" t="s">
        <v>1112</v>
      </c>
      <c r="D396" s="139" t="s">
        <v>142</v>
      </c>
      <c r="E396" s="140" t="s">
        <v>1113</v>
      </c>
      <c r="F396" s="205" t="s">
        <v>1114</v>
      </c>
      <c r="G396" s="205"/>
      <c r="H396" s="205"/>
      <c r="I396" s="205"/>
      <c r="J396" s="141" t="s">
        <v>235</v>
      </c>
      <c r="K396" s="142">
        <v>6.5000000000000002E-2</v>
      </c>
      <c r="L396" s="143"/>
      <c r="M396" s="206"/>
      <c r="N396" s="206"/>
      <c r="O396" s="206"/>
      <c r="P396" s="206">
        <f>ROUND(V396*K396,2)</f>
        <v>0</v>
      </c>
      <c r="Q396" s="206"/>
      <c r="R396" s="144"/>
      <c r="T396" s="145" t="s">
        <v>5</v>
      </c>
      <c r="U396" s="41" t="s">
        <v>42</v>
      </c>
      <c r="V396" s="103">
        <f>L396+M396</f>
        <v>0</v>
      </c>
      <c r="W396" s="103">
        <f>ROUND(L396*K396,2)</f>
        <v>0</v>
      </c>
      <c r="X396" s="103">
        <f>ROUND(M396*K396,2)</f>
        <v>0</v>
      </c>
      <c r="Y396" s="146">
        <v>1.51</v>
      </c>
      <c r="Z396" s="146">
        <f>Y396*K396</f>
        <v>9.8150000000000001E-2</v>
      </c>
      <c r="AA396" s="146">
        <v>0</v>
      </c>
      <c r="AB396" s="146">
        <f>AA396*K396</f>
        <v>0</v>
      </c>
      <c r="AC396" s="146">
        <v>0</v>
      </c>
      <c r="AD396" s="147">
        <f>AC396*K396</f>
        <v>0</v>
      </c>
      <c r="AR396" s="18" t="s">
        <v>146</v>
      </c>
      <c r="AT396" s="18" t="s">
        <v>142</v>
      </c>
      <c r="AU396" s="18" t="s">
        <v>97</v>
      </c>
      <c r="AY396" s="18" t="s">
        <v>140</v>
      </c>
      <c r="BE396" s="148">
        <f>IF(U396="základní",P396,0)</f>
        <v>0</v>
      </c>
      <c r="BF396" s="148">
        <f>IF(U396="snížená",P396,0)</f>
        <v>0</v>
      </c>
      <c r="BG396" s="148">
        <f>IF(U396="zákl. přenesená",P396,0)</f>
        <v>0</v>
      </c>
      <c r="BH396" s="148">
        <f>IF(U396="sníž. přenesená",P396,0)</f>
        <v>0</v>
      </c>
      <c r="BI396" s="148">
        <f>IF(U396="nulová",P396,0)</f>
        <v>0</v>
      </c>
      <c r="BJ396" s="18" t="s">
        <v>86</v>
      </c>
      <c r="BK396" s="148">
        <f>ROUND(V396*K396,2)</f>
        <v>0</v>
      </c>
      <c r="BL396" s="18" t="s">
        <v>146</v>
      </c>
      <c r="BM396" s="18" t="s">
        <v>1115</v>
      </c>
    </row>
    <row r="397" spans="2:65" s="9" customFormat="1" ht="29.85" customHeight="1">
      <c r="B397" s="126"/>
      <c r="C397" s="127"/>
      <c r="D397" s="137" t="s">
        <v>118</v>
      </c>
      <c r="E397" s="137"/>
      <c r="F397" s="137"/>
      <c r="G397" s="137"/>
      <c r="H397" s="137"/>
      <c r="I397" s="137"/>
      <c r="J397" s="137"/>
      <c r="K397" s="137"/>
      <c r="L397" s="137"/>
      <c r="M397" s="213">
        <f>BK397</f>
        <v>0</v>
      </c>
      <c r="N397" s="214"/>
      <c r="O397" s="214"/>
      <c r="P397" s="214"/>
      <c r="Q397" s="214"/>
      <c r="R397" s="129"/>
      <c r="T397" s="130"/>
      <c r="U397" s="127"/>
      <c r="V397" s="127"/>
      <c r="W397" s="131">
        <f>SUM(W398:W401)</f>
        <v>0</v>
      </c>
      <c r="X397" s="131">
        <f>SUM(X398:X401)</f>
        <v>0</v>
      </c>
      <c r="Y397" s="127"/>
      <c r="Z397" s="132">
        <f>SUM(Z398:Z401)</f>
        <v>54.081200000000003</v>
      </c>
      <c r="AA397" s="127"/>
      <c r="AB397" s="132">
        <f>SUM(AB398:AB401)</f>
        <v>0.2</v>
      </c>
      <c r="AC397" s="127"/>
      <c r="AD397" s="133">
        <f>SUM(AD398:AD401)</f>
        <v>0</v>
      </c>
      <c r="AR397" s="134" t="s">
        <v>97</v>
      </c>
      <c r="AT397" s="135" t="s">
        <v>78</v>
      </c>
      <c r="AU397" s="135" t="s">
        <v>86</v>
      </c>
      <c r="AY397" s="134" t="s">
        <v>140</v>
      </c>
      <c r="BK397" s="136">
        <f>SUM(BK398:BK401)</f>
        <v>0</v>
      </c>
    </row>
    <row r="398" spans="2:65" s="1" customFormat="1" ht="31.5" customHeight="1">
      <c r="B398" s="138"/>
      <c r="C398" s="139" t="s">
        <v>1116</v>
      </c>
      <c r="D398" s="139" t="s">
        <v>142</v>
      </c>
      <c r="E398" s="140" t="s">
        <v>1117</v>
      </c>
      <c r="F398" s="205" t="s">
        <v>1118</v>
      </c>
      <c r="G398" s="205"/>
      <c r="H398" s="205"/>
      <c r="I398" s="205"/>
      <c r="J398" s="141" t="s">
        <v>1119</v>
      </c>
      <c r="K398" s="142">
        <v>100</v>
      </c>
      <c r="L398" s="143"/>
      <c r="M398" s="206"/>
      <c r="N398" s="206"/>
      <c r="O398" s="206"/>
      <c r="P398" s="206">
        <f>ROUND(V398*K398,2)</f>
        <v>0</v>
      </c>
      <c r="Q398" s="206"/>
      <c r="R398" s="144"/>
      <c r="T398" s="145" t="s">
        <v>5</v>
      </c>
      <c r="U398" s="41" t="s">
        <v>42</v>
      </c>
      <c r="V398" s="103">
        <f>L398+M398</f>
        <v>0</v>
      </c>
      <c r="W398" s="103">
        <f>ROUND(L398*K398,2)</f>
        <v>0</v>
      </c>
      <c r="X398" s="103">
        <f>ROUND(M398*K398,2)</f>
        <v>0</v>
      </c>
      <c r="Y398" s="146">
        <v>0.26600000000000001</v>
      </c>
      <c r="Z398" s="146">
        <f>Y398*K398</f>
        <v>26.6</v>
      </c>
      <c r="AA398" s="146">
        <v>1E-3</v>
      </c>
      <c r="AB398" s="146">
        <f>AA398*K398</f>
        <v>0.1</v>
      </c>
      <c r="AC398" s="146">
        <v>0</v>
      </c>
      <c r="AD398" s="147">
        <f>AC398*K398</f>
        <v>0</v>
      </c>
      <c r="AR398" s="18" t="s">
        <v>146</v>
      </c>
      <c r="AT398" s="18" t="s">
        <v>142</v>
      </c>
      <c r="AU398" s="18" t="s">
        <v>97</v>
      </c>
      <c r="AY398" s="18" t="s">
        <v>140</v>
      </c>
      <c r="BE398" s="148">
        <f>IF(U398="základní",P398,0)</f>
        <v>0</v>
      </c>
      <c r="BF398" s="148">
        <f>IF(U398="snížená",P398,0)</f>
        <v>0</v>
      </c>
      <c r="BG398" s="148">
        <f>IF(U398="zákl. přenesená",P398,0)</f>
        <v>0</v>
      </c>
      <c r="BH398" s="148">
        <f>IF(U398="sníž. přenesená",P398,0)</f>
        <v>0</v>
      </c>
      <c r="BI398" s="148">
        <f>IF(U398="nulová",P398,0)</f>
        <v>0</v>
      </c>
      <c r="BJ398" s="18" t="s">
        <v>86</v>
      </c>
      <c r="BK398" s="148">
        <f>ROUND(V398*K398,2)</f>
        <v>0</v>
      </c>
      <c r="BL398" s="18" t="s">
        <v>146</v>
      </c>
      <c r="BM398" s="18" t="s">
        <v>1120</v>
      </c>
    </row>
    <row r="399" spans="2:65" s="1" customFormat="1" ht="44.25" customHeight="1">
      <c r="B399" s="138"/>
      <c r="C399" s="139" t="s">
        <v>1121</v>
      </c>
      <c r="D399" s="139" t="s">
        <v>142</v>
      </c>
      <c r="E399" s="140" t="s">
        <v>1122</v>
      </c>
      <c r="F399" s="205" t="s">
        <v>1123</v>
      </c>
      <c r="G399" s="205"/>
      <c r="H399" s="205"/>
      <c r="I399" s="205"/>
      <c r="J399" s="141" t="s">
        <v>1119</v>
      </c>
      <c r="K399" s="142">
        <v>100</v>
      </c>
      <c r="L399" s="143"/>
      <c r="M399" s="206"/>
      <c r="N399" s="206"/>
      <c r="O399" s="206"/>
      <c r="P399" s="206">
        <f>ROUND(V399*K399,2)</f>
        <v>0</v>
      </c>
      <c r="Q399" s="206"/>
      <c r="R399" s="144"/>
      <c r="T399" s="145" t="s">
        <v>5</v>
      </c>
      <c r="U399" s="41" t="s">
        <v>42</v>
      </c>
      <c r="V399" s="103">
        <f>L399+M399</f>
        <v>0</v>
      </c>
      <c r="W399" s="103">
        <f>ROUND(L399*K399,2)</f>
        <v>0</v>
      </c>
      <c r="X399" s="103">
        <f>ROUND(M399*K399,2)</f>
        <v>0</v>
      </c>
      <c r="Y399" s="146">
        <v>0.26600000000000001</v>
      </c>
      <c r="Z399" s="146">
        <f>Y399*K399</f>
        <v>26.6</v>
      </c>
      <c r="AA399" s="146">
        <v>1E-3</v>
      </c>
      <c r="AB399" s="146">
        <f>AA399*K399</f>
        <v>0.1</v>
      </c>
      <c r="AC399" s="146">
        <v>0</v>
      </c>
      <c r="AD399" s="147">
        <f>AC399*K399</f>
        <v>0</v>
      </c>
      <c r="AR399" s="18" t="s">
        <v>146</v>
      </c>
      <c r="AT399" s="18" t="s">
        <v>142</v>
      </c>
      <c r="AU399" s="18" t="s">
        <v>97</v>
      </c>
      <c r="AY399" s="18" t="s">
        <v>140</v>
      </c>
      <c r="BE399" s="148">
        <f>IF(U399="základní",P399,0)</f>
        <v>0</v>
      </c>
      <c r="BF399" s="148">
        <f>IF(U399="snížená",P399,0)</f>
        <v>0</v>
      </c>
      <c r="BG399" s="148">
        <f>IF(U399="zákl. přenesená",P399,0)</f>
        <v>0</v>
      </c>
      <c r="BH399" s="148">
        <f>IF(U399="sníž. přenesená",P399,0)</f>
        <v>0</v>
      </c>
      <c r="BI399" s="148">
        <f>IF(U399="nulová",P399,0)</f>
        <v>0</v>
      </c>
      <c r="BJ399" s="18" t="s">
        <v>86</v>
      </c>
      <c r="BK399" s="148">
        <f>ROUND(V399*K399,2)</f>
        <v>0</v>
      </c>
      <c r="BL399" s="18" t="s">
        <v>146</v>
      </c>
      <c r="BM399" s="18" t="s">
        <v>1124</v>
      </c>
    </row>
    <row r="400" spans="2:65" s="1" customFormat="1" ht="31.5" customHeight="1">
      <c r="B400" s="138"/>
      <c r="C400" s="139" t="s">
        <v>1125</v>
      </c>
      <c r="D400" s="139" t="s">
        <v>142</v>
      </c>
      <c r="E400" s="140" t="s">
        <v>1126</v>
      </c>
      <c r="F400" s="205" t="s">
        <v>1127</v>
      </c>
      <c r="G400" s="205"/>
      <c r="H400" s="205"/>
      <c r="I400" s="205"/>
      <c r="J400" s="141" t="s">
        <v>235</v>
      </c>
      <c r="K400" s="142">
        <v>0.2</v>
      </c>
      <c r="L400" s="143"/>
      <c r="M400" s="206"/>
      <c r="N400" s="206"/>
      <c r="O400" s="206"/>
      <c r="P400" s="206">
        <f>ROUND(V400*K400,2)</f>
        <v>0</v>
      </c>
      <c r="Q400" s="206"/>
      <c r="R400" s="144"/>
      <c r="T400" s="145" t="s">
        <v>5</v>
      </c>
      <c r="U400" s="41" t="s">
        <v>42</v>
      </c>
      <c r="V400" s="103">
        <f>L400+M400</f>
        <v>0</v>
      </c>
      <c r="W400" s="103">
        <f>ROUND(L400*K400,2)</f>
        <v>0</v>
      </c>
      <c r="X400" s="103">
        <f>ROUND(M400*K400,2)</f>
        <v>0</v>
      </c>
      <c r="Y400" s="146">
        <v>3.016</v>
      </c>
      <c r="Z400" s="146">
        <f>Y400*K400</f>
        <v>0.60320000000000007</v>
      </c>
      <c r="AA400" s="146">
        <v>0</v>
      </c>
      <c r="AB400" s="146">
        <f>AA400*K400</f>
        <v>0</v>
      </c>
      <c r="AC400" s="146">
        <v>0</v>
      </c>
      <c r="AD400" s="147">
        <f>AC400*K400</f>
        <v>0</v>
      </c>
      <c r="AR400" s="18" t="s">
        <v>146</v>
      </c>
      <c r="AT400" s="18" t="s">
        <v>142</v>
      </c>
      <c r="AU400" s="18" t="s">
        <v>97</v>
      </c>
      <c r="AY400" s="18" t="s">
        <v>140</v>
      </c>
      <c r="BE400" s="148">
        <f>IF(U400="základní",P400,0)</f>
        <v>0</v>
      </c>
      <c r="BF400" s="148">
        <f>IF(U400="snížená",P400,0)</f>
        <v>0</v>
      </c>
      <c r="BG400" s="148">
        <f>IF(U400="zákl. přenesená",P400,0)</f>
        <v>0</v>
      </c>
      <c r="BH400" s="148">
        <f>IF(U400="sníž. přenesená",P400,0)</f>
        <v>0</v>
      </c>
      <c r="BI400" s="148">
        <f>IF(U400="nulová",P400,0)</f>
        <v>0</v>
      </c>
      <c r="BJ400" s="18" t="s">
        <v>86</v>
      </c>
      <c r="BK400" s="148">
        <f>ROUND(V400*K400,2)</f>
        <v>0</v>
      </c>
      <c r="BL400" s="18" t="s">
        <v>146</v>
      </c>
      <c r="BM400" s="18" t="s">
        <v>1128</v>
      </c>
    </row>
    <row r="401" spans="2:65" s="1" customFormat="1" ht="31.5" customHeight="1">
      <c r="B401" s="138"/>
      <c r="C401" s="139" t="s">
        <v>1129</v>
      </c>
      <c r="D401" s="139" t="s">
        <v>142</v>
      </c>
      <c r="E401" s="140" t="s">
        <v>1130</v>
      </c>
      <c r="F401" s="205" t="s">
        <v>1131</v>
      </c>
      <c r="G401" s="205"/>
      <c r="H401" s="205"/>
      <c r="I401" s="205"/>
      <c r="J401" s="141" t="s">
        <v>235</v>
      </c>
      <c r="K401" s="142">
        <v>0.2</v>
      </c>
      <c r="L401" s="143"/>
      <c r="M401" s="206"/>
      <c r="N401" s="206"/>
      <c r="O401" s="206"/>
      <c r="P401" s="206">
        <f>ROUND(V401*K401,2)</f>
        <v>0</v>
      </c>
      <c r="Q401" s="206"/>
      <c r="R401" s="144"/>
      <c r="T401" s="145" t="s">
        <v>5</v>
      </c>
      <c r="U401" s="41" t="s">
        <v>42</v>
      </c>
      <c r="V401" s="103">
        <f>L401+M401</f>
        <v>0</v>
      </c>
      <c r="W401" s="103">
        <f>ROUND(L401*K401,2)</f>
        <v>0</v>
      </c>
      <c r="X401" s="103">
        <f>ROUND(M401*K401,2)</f>
        <v>0</v>
      </c>
      <c r="Y401" s="146">
        <v>1.39</v>
      </c>
      <c r="Z401" s="146">
        <f>Y401*K401</f>
        <v>0.27799999999999997</v>
      </c>
      <c r="AA401" s="146">
        <v>0</v>
      </c>
      <c r="AB401" s="146">
        <f>AA401*K401</f>
        <v>0</v>
      </c>
      <c r="AC401" s="146">
        <v>0</v>
      </c>
      <c r="AD401" s="147">
        <f>AC401*K401</f>
        <v>0</v>
      </c>
      <c r="AR401" s="18" t="s">
        <v>146</v>
      </c>
      <c r="AT401" s="18" t="s">
        <v>142</v>
      </c>
      <c r="AU401" s="18" t="s">
        <v>97</v>
      </c>
      <c r="AY401" s="18" t="s">
        <v>140</v>
      </c>
      <c r="BE401" s="148">
        <f>IF(U401="základní",P401,0)</f>
        <v>0</v>
      </c>
      <c r="BF401" s="148">
        <f>IF(U401="snížená",P401,0)</f>
        <v>0</v>
      </c>
      <c r="BG401" s="148">
        <f>IF(U401="zákl. přenesená",P401,0)</f>
        <v>0</v>
      </c>
      <c r="BH401" s="148">
        <f>IF(U401="sníž. přenesená",P401,0)</f>
        <v>0</v>
      </c>
      <c r="BI401" s="148">
        <f>IF(U401="nulová",P401,0)</f>
        <v>0</v>
      </c>
      <c r="BJ401" s="18" t="s">
        <v>86</v>
      </c>
      <c r="BK401" s="148">
        <f>ROUND(V401*K401,2)</f>
        <v>0</v>
      </c>
      <c r="BL401" s="18" t="s">
        <v>146</v>
      </c>
      <c r="BM401" s="18" t="s">
        <v>1132</v>
      </c>
    </row>
    <row r="402" spans="2:65" s="9" customFormat="1" ht="29.85" customHeight="1">
      <c r="B402" s="126"/>
      <c r="C402" s="127"/>
      <c r="D402" s="137" t="s">
        <v>119</v>
      </c>
      <c r="E402" s="137"/>
      <c r="F402" s="137"/>
      <c r="G402" s="137"/>
      <c r="H402" s="137"/>
      <c r="I402" s="137"/>
      <c r="J402" s="137"/>
      <c r="K402" s="137"/>
      <c r="L402" s="137"/>
      <c r="M402" s="213">
        <f>BK402</f>
        <v>0</v>
      </c>
      <c r="N402" s="214"/>
      <c r="O402" s="214"/>
      <c r="P402" s="214"/>
      <c r="Q402" s="214"/>
      <c r="R402" s="129"/>
      <c r="T402" s="130"/>
      <c r="U402" s="127"/>
      <c r="V402" s="127"/>
      <c r="W402" s="131">
        <f>SUM(W403:W413)</f>
        <v>0</v>
      </c>
      <c r="X402" s="131">
        <f>SUM(X403:X413)</f>
        <v>0</v>
      </c>
      <c r="Y402" s="127"/>
      <c r="Z402" s="132">
        <f>SUM(Z403:Z413)</f>
        <v>663.90000000000009</v>
      </c>
      <c r="AA402" s="127"/>
      <c r="AB402" s="132">
        <f>SUM(AB403:AB413)</f>
        <v>0.76600000000000013</v>
      </c>
      <c r="AC402" s="127"/>
      <c r="AD402" s="133">
        <f>SUM(AD403:AD413)</f>
        <v>0</v>
      </c>
      <c r="AR402" s="134" t="s">
        <v>97</v>
      </c>
      <c r="AT402" s="135" t="s">
        <v>78</v>
      </c>
      <c r="AU402" s="135" t="s">
        <v>86</v>
      </c>
      <c r="AY402" s="134" t="s">
        <v>140</v>
      </c>
      <c r="BK402" s="136">
        <f>SUM(BK403:BK413)</f>
        <v>0</v>
      </c>
    </row>
    <row r="403" spans="2:65" s="1" customFormat="1" ht="31.5" customHeight="1">
      <c r="B403" s="138"/>
      <c r="C403" s="139" t="s">
        <v>1133</v>
      </c>
      <c r="D403" s="139" t="s">
        <v>142</v>
      </c>
      <c r="E403" s="140" t="s">
        <v>1134</v>
      </c>
      <c r="F403" s="205" t="s">
        <v>1135</v>
      </c>
      <c r="G403" s="205"/>
      <c r="H403" s="205"/>
      <c r="I403" s="205"/>
      <c r="J403" s="141" t="s">
        <v>230</v>
      </c>
      <c r="K403" s="142">
        <v>800</v>
      </c>
      <c r="L403" s="143"/>
      <c r="M403" s="206"/>
      <c r="N403" s="206"/>
      <c r="O403" s="206"/>
      <c r="P403" s="206">
        <f t="shared" ref="P403:P413" si="120">ROUND(V403*K403,2)</f>
        <v>0</v>
      </c>
      <c r="Q403" s="206"/>
      <c r="R403" s="144"/>
      <c r="T403" s="145" t="s">
        <v>5</v>
      </c>
      <c r="U403" s="41" t="s">
        <v>42</v>
      </c>
      <c r="V403" s="103">
        <f t="shared" ref="V403:V413" si="121">L403+M403</f>
        <v>0</v>
      </c>
      <c r="W403" s="103">
        <f t="shared" ref="W403:W413" si="122">ROUND(L403*K403,2)</f>
        <v>0</v>
      </c>
      <c r="X403" s="103">
        <f t="shared" ref="X403:X413" si="123">ROUND(M403*K403,2)</f>
        <v>0</v>
      </c>
      <c r="Y403" s="146">
        <v>0.14299999999999999</v>
      </c>
      <c r="Z403" s="146">
        <f t="shared" ref="Z403:Z413" si="124">Y403*K403</f>
        <v>114.39999999999999</v>
      </c>
      <c r="AA403" s="146">
        <v>9.0000000000000006E-5</v>
      </c>
      <c r="AB403" s="146">
        <f t="shared" ref="AB403:AB413" si="125">AA403*K403</f>
        <v>7.2000000000000008E-2</v>
      </c>
      <c r="AC403" s="146">
        <v>0</v>
      </c>
      <c r="AD403" s="147">
        <f t="shared" ref="AD403:AD413" si="126">AC403*K403</f>
        <v>0</v>
      </c>
      <c r="AR403" s="18" t="s">
        <v>146</v>
      </c>
      <c r="AT403" s="18" t="s">
        <v>142</v>
      </c>
      <c r="AU403" s="18" t="s">
        <v>97</v>
      </c>
      <c r="AY403" s="18" t="s">
        <v>140</v>
      </c>
      <c r="BE403" s="148">
        <f t="shared" ref="BE403:BE413" si="127">IF(U403="základní",P403,0)</f>
        <v>0</v>
      </c>
      <c r="BF403" s="148">
        <f t="shared" ref="BF403:BF413" si="128">IF(U403="snížená",P403,0)</f>
        <v>0</v>
      </c>
      <c r="BG403" s="148">
        <f t="shared" ref="BG403:BG413" si="129">IF(U403="zákl. přenesená",P403,0)</f>
        <v>0</v>
      </c>
      <c r="BH403" s="148">
        <f t="shared" ref="BH403:BH413" si="130">IF(U403="sníž. přenesená",P403,0)</f>
        <v>0</v>
      </c>
      <c r="BI403" s="148">
        <f t="shared" ref="BI403:BI413" si="131">IF(U403="nulová",P403,0)</f>
        <v>0</v>
      </c>
      <c r="BJ403" s="18" t="s">
        <v>86</v>
      </c>
      <c r="BK403" s="148">
        <f t="shared" ref="BK403:BK413" si="132">ROUND(V403*K403,2)</f>
        <v>0</v>
      </c>
      <c r="BL403" s="18" t="s">
        <v>146</v>
      </c>
      <c r="BM403" s="18" t="s">
        <v>1136</v>
      </c>
    </row>
    <row r="404" spans="2:65" s="1" customFormat="1" ht="31.5" customHeight="1">
      <c r="B404" s="138"/>
      <c r="C404" s="139" t="s">
        <v>1137</v>
      </c>
      <c r="D404" s="139" t="s">
        <v>142</v>
      </c>
      <c r="E404" s="140" t="s">
        <v>1138</v>
      </c>
      <c r="F404" s="205" t="s">
        <v>1139</v>
      </c>
      <c r="G404" s="205"/>
      <c r="H404" s="205"/>
      <c r="I404" s="205"/>
      <c r="J404" s="141" t="s">
        <v>230</v>
      </c>
      <c r="K404" s="142">
        <v>800</v>
      </c>
      <c r="L404" s="143"/>
      <c r="M404" s="206"/>
      <c r="N404" s="206"/>
      <c r="O404" s="206"/>
      <c r="P404" s="206">
        <f t="shared" si="120"/>
        <v>0</v>
      </c>
      <c r="Q404" s="206"/>
      <c r="R404" s="144"/>
      <c r="T404" s="145" t="s">
        <v>5</v>
      </c>
      <c r="U404" s="41" t="s">
        <v>42</v>
      </c>
      <c r="V404" s="103">
        <f t="shared" si="121"/>
        <v>0</v>
      </c>
      <c r="W404" s="103">
        <f t="shared" si="122"/>
        <v>0</v>
      </c>
      <c r="X404" s="103">
        <f t="shared" si="123"/>
        <v>0</v>
      </c>
      <c r="Y404" s="146">
        <v>1.4999999999999999E-2</v>
      </c>
      <c r="Z404" s="146">
        <f t="shared" si="124"/>
        <v>12</v>
      </c>
      <c r="AA404" s="146">
        <v>0</v>
      </c>
      <c r="AB404" s="146">
        <f t="shared" si="125"/>
        <v>0</v>
      </c>
      <c r="AC404" s="146">
        <v>0</v>
      </c>
      <c r="AD404" s="147">
        <f t="shared" si="126"/>
        <v>0</v>
      </c>
      <c r="AR404" s="18" t="s">
        <v>146</v>
      </c>
      <c r="AT404" s="18" t="s">
        <v>142</v>
      </c>
      <c r="AU404" s="18" t="s">
        <v>97</v>
      </c>
      <c r="AY404" s="18" t="s">
        <v>140</v>
      </c>
      <c r="BE404" s="148">
        <f t="shared" si="127"/>
        <v>0</v>
      </c>
      <c r="BF404" s="148">
        <f t="shared" si="128"/>
        <v>0</v>
      </c>
      <c r="BG404" s="148">
        <f t="shared" si="129"/>
        <v>0</v>
      </c>
      <c r="BH404" s="148">
        <f t="shared" si="130"/>
        <v>0</v>
      </c>
      <c r="BI404" s="148">
        <f t="shared" si="131"/>
        <v>0</v>
      </c>
      <c r="BJ404" s="18" t="s">
        <v>86</v>
      </c>
      <c r="BK404" s="148">
        <f t="shared" si="132"/>
        <v>0</v>
      </c>
      <c r="BL404" s="18" t="s">
        <v>146</v>
      </c>
      <c r="BM404" s="18" t="s">
        <v>1140</v>
      </c>
    </row>
    <row r="405" spans="2:65" s="1" customFormat="1" ht="22.5" customHeight="1">
      <c r="B405" s="138"/>
      <c r="C405" s="139" t="s">
        <v>1141</v>
      </c>
      <c r="D405" s="139" t="s">
        <v>142</v>
      </c>
      <c r="E405" s="140" t="s">
        <v>1142</v>
      </c>
      <c r="F405" s="205" t="s">
        <v>1143</v>
      </c>
      <c r="G405" s="205"/>
      <c r="H405" s="205"/>
      <c r="I405" s="205"/>
      <c r="J405" s="141" t="s">
        <v>145</v>
      </c>
      <c r="K405" s="142">
        <v>1600</v>
      </c>
      <c r="L405" s="143"/>
      <c r="M405" s="206"/>
      <c r="N405" s="206"/>
      <c r="O405" s="206"/>
      <c r="P405" s="206">
        <f t="shared" si="120"/>
        <v>0</v>
      </c>
      <c r="Q405" s="206"/>
      <c r="R405" s="144"/>
      <c r="T405" s="145" t="s">
        <v>5</v>
      </c>
      <c r="U405" s="41" t="s">
        <v>42</v>
      </c>
      <c r="V405" s="103">
        <f t="shared" si="121"/>
        <v>0</v>
      </c>
      <c r="W405" s="103">
        <f t="shared" si="122"/>
        <v>0</v>
      </c>
      <c r="X405" s="103">
        <f t="shared" si="123"/>
        <v>0</v>
      </c>
      <c r="Y405" s="146">
        <v>1.0999999999999999E-2</v>
      </c>
      <c r="Z405" s="146">
        <f t="shared" si="124"/>
        <v>17.599999999999998</v>
      </c>
      <c r="AA405" s="146">
        <v>1.0000000000000001E-5</v>
      </c>
      <c r="AB405" s="146">
        <f t="shared" si="125"/>
        <v>1.6E-2</v>
      </c>
      <c r="AC405" s="146">
        <v>0</v>
      </c>
      <c r="AD405" s="147">
        <f t="shared" si="126"/>
        <v>0</v>
      </c>
      <c r="AR405" s="18" t="s">
        <v>146</v>
      </c>
      <c r="AT405" s="18" t="s">
        <v>142</v>
      </c>
      <c r="AU405" s="18" t="s">
        <v>97</v>
      </c>
      <c r="AY405" s="18" t="s">
        <v>140</v>
      </c>
      <c r="BE405" s="148">
        <f t="shared" si="127"/>
        <v>0</v>
      </c>
      <c r="BF405" s="148">
        <f t="shared" si="128"/>
        <v>0</v>
      </c>
      <c r="BG405" s="148">
        <f t="shared" si="129"/>
        <v>0</v>
      </c>
      <c r="BH405" s="148">
        <f t="shared" si="130"/>
        <v>0</v>
      </c>
      <c r="BI405" s="148">
        <f t="shared" si="131"/>
        <v>0</v>
      </c>
      <c r="BJ405" s="18" t="s">
        <v>86</v>
      </c>
      <c r="BK405" s="148">
        <f t="shared" si="132"/>
        <v>0</v>
      </c>
      <c r="BL405" s="18" t="s">
        <v>146</v>
      </c>
      <c r="BM405" s="18" t="s">
        <v>1144</v>
      </c>
    </row>
    <row r="406" spans="2:65" s="1" customFormat="1" ht="22.5" customHeight="1">
      <c r="B406" s="138"/>
      <c r="C406" s="139" t="s">
        <v>1145</v>
      </c>
      <c r="D406" s="139" t="s">
        <v>142</v>
      </c>
      <c r="E406" s="140" t="s">
        <v>1146</v>
      </c>
      <c r="F406" s="205" t="s">
        <v>1147</v>
      </c>
      <c r="G406" s="205"/>
      <c r="H406" s="205"/>
      <c r="I406" s="205"/>
      <c r="J406" s="141" t="s">
        <v>145</v>
      </c>
      <c r="K406" s="142">
        <v>400</v>
      </c>
      <c r="L406" s="143"/>
      <c r="M406" s="206"/>
      <c r="N406" s="206"/>
      <c r="O406" s="206"/>
      <c r="P406" s="206">
        <f t="shared" si="120"/>
        <v>0</v>
      </c>
      <c r="Q406" s="206"/>
      <c r="R406" s="144"/>
      <c r="T406" s="145" t="s">
        <v>5</v>
      </c>
      <c r="U406" s="41" t="s">
        <v>42</v>
      </c>
      <c r="V406" s="103">
        <f t="shared" si="121"/>
        <v>0</v>
      </c>
      <c r="W406" s="103">
        <f t="shared" si="122"/>
        <v>0</v>
      </c>
      <c r="X406" s="103">
        <f t="shared" si="123"/>
        <v>0</v>
      </c>
      <c r="Y406" s="146">
        <v>1.6E-2</v>
      </c>
      <c r="Z406" s="146">
        <f t="shared" si="124"/>
        <v>6.4</v>
      </c>
      <c r="AA406" s="146">
        <v>1.0000000000000001E-5</v>
      </c>
      <c r="AB406" s="146">
        <f t="shared" si="125"/>
        <v>4.0000000000000001E-3</v>
      </c>
      <c r="AC406" s="146">
        <v>0</v>
      </c>
      <c r="AD406" s="147">
        <f t="shared" si="126"/>
        <v>0</v>
      </c>
      <c r="AR406" s="18" t="s">
        <v>146</v>
      </c>
      <c r="AT406" s="18" t="s">
        <v>142</v>
      </c>
      <c r="AU406" s="18" t="s">
        <v>97</v>
      </c>
      <c r="AY406" s="18" t="s">
        <v>140</v>
      </c>
      <c r="BE406" s="148">
        <f t="shared" si="127"/>
        <v>0</v>
      </c>
      <c r="BF406" s="148">
        <f t="shared" si="128"/>
        <v>0</v>
      </c>
      <c r="BG406" s="148">
        <f t="shared" si="129"/>
        <v>0</v>
      </c>
      <c r="BH406" s="148">
        <f t="shared" si="130"/>
        <v>0</v>
      </c>
      <c r="BI406" s="148">
        <f t="shared" si="131"/>
        <v>0</v>
      </c>
      <c r="BJ406" s="18" t="s">
        <v>86</v>
      </c>
      <c r="BK406" s="148">
        <f t="shared" si="132"/>
        <v>0</v>
      </c>
      <c r="BL406" s="18" t="s">
        <v>146</v>
      </c>
      <c r="BM406" s="18" t="s">
        <v>1148</v>
      </c>
    </row>
    <row r="407" spans="2:65" s="1" customFormat="1" ht="31.5" customHeight="1">
      <c r="B407" s="138"/>
      <c r="C407" s="139" t="s">
        <v>1149</v>
      </c>
      <c r="D407" s="139" t="s">
        <v>142</v>
      </c>
      <c r="E407" s="140" t="s">
        <v>1150</v>
      </c>
      <c r="F407" s="205" t="s">
        <v>1151</v>
      </c>
      <c r="G407" s="205"/>
      <c r="H407" s="205"/>
      <c r="I407" s="205"/>
      <c r="J407" s="141" t="s">
        <v>230</v>
      </c>
      <c r="K407" s="142">
        <v>800</v>
      </c>
      <c r="L407" s="143"/>
      <c r="M407" s="206"/>
      <c r="N407" s="206"/>
      <c r="O407" s="206"/>
      <c r="P407" s="206">
        <f t="shared" si="120"/>
        <v>0</v>
      </c>
      <c r="Q407" s="206"/>
      <c r="R407" s="144"/>
      <c r="T407" s="145" t="s">
        <v>5</v>
      </c>
      <c r="U407" s="41" t="s">
        <v>42</v>
      </c>
      <c r="V407" s="103">
        <f t="shared" si="121"/>
        <v>0</v>
      </c>
      <c r="W407" s="103">
        <f t="shared" si="122"/>
        <v>0</v>
      </c>
      <c r="X407" s="103">
        <f t="shared" si="123"/>
        <v>0</v>
      </c>
      <c r="Y407" s="146">
        <v>0.13600000000000001</v>
      </c>
      <c r="Z407" s="146">
        <f t="shared" si="124"/>
        <v>108.80000000000001</v>
      </c>
      <c r="AA407" s="146">
        <v>2.0000000000000001E-4</v>
      </c>
      <c r="AB407" s="146">
        <f t="shared" si="125"/>
        <v>0.16</v>
      </c>
      <c r="AC407" s="146">
        <v>0</v>
      </c>
      <c r="AD407" s="147">
        <f t="shared" si="126"/>
        <v>0</v>
      </c>
      <c r="AR407" s="18" t="s">
        <v>146</v>
      </c>
      <c r="AT407" s="18" t="s">
        <v>142</v>
      </c>
      <c r="AU407" s="18" t="s">
        <v>97</v>
      </c>
      <c r="AY407" s="18" t="s">
        <v>140</v>
      </c>
      <c r="BE407" s="148">
        <f t="shared" si="127"/>
        <v>0</v>
      </c>
      <c r="BF407" s="148">
        <f t="shared" si="128"/>
        <v>0</v>
      </c>
      <c r="BG407" s="148">
        <f t="shared" si="129"/>
        <v>0</v>
      </c>
      <c r="BH407" s="148">
        <f t="shared" si="130"/>
        <v>0</v>
      </c>
      <c r="BI407" s="148">
        <f t="shared" si="131"/>
        <v>0</v>
      </c>
      <c r="BJ407" s="18" t="s">
        <v>86</v>
      </c>
      <c r="BK407" s="148">
        <f t="shared" si="132"/>
        <v>0</v>
      </c>
      <c r="BL407" s="18" t="s">
        <v>146</v>
      </c>
      <c r="BM407" s="18" t="s">
        <v>1152</v>
      </c>
    </row>
    <row r="408" spans="2:65" s="1" customFormat="1" ht="31.5" customHeight="1">
      <c r="B408" s="138"/>
      <c r="C408" s="139" t="s">
        <v>1153</v>
      </c>
      <c r="D408" s="139" t="s">
        <v>142</v>
      </c>
      <c r="E408" s="140" t="s">
        <v>1154</v>
      </c>
      <c r="F408" s="205" t="s">
        <v>1155</v>
      </c>
      <c r="G408" s="205"/>
      <c r="H408" s="205"/>
      <c r="I408" s="205"/>
      <c r="J408" s="141" t="s">
        <v>145</v>
      </c>
      <c r="K408" s="142">
        <v>1900</v>
      </c>
      <c r="L408" s="143"/>
      <c r="M408" s="206"/>
      <c r="N408" s="206"/>
      <c r="O408" s="206"/>
      <c r="P408" s="206">
        <f t="shared" si="120"/>
        <v>0</v>
      </c>
      <c r="Q408" s="206"/>
      <c r="R408" s="144"/>
      <c r="T408" s="145" t="s">
        <v>5</v>
      </c>
      <c r="U408" s="41" t="s">
        <v>42</v>
      </c>
      <c r="V408" s="103">
        <f t="shared" si="121"/>
        <v>0</v>
      </c>
      <c r="W408" s="103">
        <f t="shared" si="122"/>
        <v>0</v>
      </c>
      <c r="X408" s="103">
        <f t="shared" si="123"/>
        <v>0</v>
      </c>
      <c r="Y408" s="146">
        <v>2.8000000000000001E-2</v>
      </c>
      <c r="Z408" s="146">
        <f t="shared" si="124"/>
        <v>53.2</v>
      </c>
      <c r="AA408" s="146">
        <v>2.0000000000000002E-5</v>
      </c>
      <c r="AB408" s="146">
        <f t="shared" si="125"/>
        <v>3.8000000000000006E-2</v>
      </c>
      <c r="AC408" s="146">
        <v>0</v>
      </c>
      <c r="AD408" s="147">
        <f t="shared" si="126"/>
        <v>0</v>
      </c>
      <c r="AR408" s="18" t="s">
        <v>146</v>
      </c>
      <c r="AT408" s="18" t="s">
        <v>142</v>
      </c>
      <c r="AU408" s="18" t="s">
        <v>97</v>
      </c>
      <c r="AY408" s="18" t="s">
        <v>140</v>
      </c>
      <c r="BE408" s="148">
        <f t="shared" si="127"/>
        <v>0</v>
      </c>
      <c r="BF408" s="148">
        <f t="shared" si="128"/>
        <v>0</v>
      </c>
      <c r="BG408" s="148">
        <f t="shared" si="129"/>
        <v>0</v>
      </c>
      <c r="BH408" s="148">
        <f t="shared" si="130"/>
        <v>0</v>
      </c>
      <c r="BI408" s="148">
        <f t="shared" si="131"/>
        <v>0</v>
      </c>
      <c r="BJ408" s="18" t="s">
        <v>86</v>
      </c>
      <c r="BK408" s="148">
        <f t="shared" si="132"/>
        <v>0</v>
      </c>
      <c r="BL408" s="18" t="s">
        <v>146</v>
      </c>
      <c r="BM408" s="18" t="s">
        <v>1156</v>
      </c>
    </row>
    <row r="409" spans="2:65" s="1" customFormat="1" ht="31.5" customHeight="1">
      <c r="B409" s="138"/>
      <c r="C409" s="139" t="s">
        <v>1157</v>
      </c>
      <c r="D409" s="139" t="s">
        <v>142</v>
      </c>
      <c r="E409" s="140" t="s">
        <v>1158</v>
      </c>
      <c r="F409" s="205" t="s">
        <v>1159</v>
      </c>
      <c r="G409" s="205"/>
      <c r="H409" s="205"/>
      <c r="I409" s="205"/>
      <c r="J409" s="141" t="s">
        <v>145</v>
      </c>
      <c r="K409" s="142">
        <v>500</v>
      </c>
      <c r="L409" s="143"/>
      <c r="M409" s="206"/>
      <c r="N409" s="206"/>
      <c r="O409" s="206"/>
      <c r="P409" s="206">
        <f t="shared" si="120"/>
        <v>0</v>
      </c>
      <c r="Q409" s="206"/>
      <c r="R409" s="144"/>
      <c r="T409" s="145" t="s">
        <v>5</v>
      </c>
      <c r="U409" s="41" t="s">
        <v>42</v>
      </c>
      <c r="V409" s="103">
        <f t="shared" si="121"/>
        <v>0</v>
      </c>
      <c r="W409" s="103">
        <f t="shared" si="122"/>
        <v>0</v>
      </c>
      <c r="X409" s="103">
        <f t="shared" si="123"/>
        <v>0</v>
      </c>
      <c r="Y409" s="146">
        <v>5.3999999999999999E-2</v>
      </c>
      <c r="Z409" s="146">
        <f t="shared" si="124"/>
        <v>27</v>
      </c>
      <c r="AA409" s="146">
        <v>5.0000000000000002E-5</v>
      </c>
      <c r="AB409" s="146">
        <f t="shared" si="125"/>
        <v>2.5000000000000001E-2</v>
      </c>
      <c r="AC409" s="146">
        <v>0</v>
      </c>
      <c r="AD409" s="147">
        <f t="shared" si="126"/>
        <v>0</v>
      </c>
      <c r="AR409" s="18" t="s">
        <v>146</v>
      </c>
      <c r="AT409" s="18" t="s">
        <v>142</v>
      </c>
      <c r="AU409" s="18" t="s">
        <v>97</v>
      </c>
      <c r="AY409" s="18" t="s">
        <v>140</v>
      </c>
      <c r="BE409" s="148">
        <f t="shared" si="127"/>
        <v>0</v>
      </c>
      <c r="BF409" s="148">
        <f t="shared" si="128"/>
        <v>0</v>
      </c>
      <c r="BG409" s="148">
        <f t="shared" si="129"/>
        <v>0</v>
      </c>
      <c r="BH409" s="148">
        <f t="shared" si="130"/>
        <v>0</v>
      </c>
      <c r="BI409" s="148">
        <f t="shared" si="131"/>
        <v>0</v>
      </c>
      <c r="BJ409" s="18" t="s">
        <v>86</v>
      </c>
      <c r="BK409" s="148">
        <f t="shared" si="132"/>
        <v>0</v>
      </c>
      <c r="BL409" s="18" t="s">
        <v>146</v>
      </c>
      <c r="BM409" s="18" t="s">
        <v>1160</v>
      </c>
    </row>
    <row r="410" spans="2:65" s="1" customFormat="1" ht="31.5" customHeight="1">
      <c r="B410" s="138"/>
      <c r="C410" s="139" t="s">
        <v>1161</v>
      </c>
      <c r="D410" s="139" t="s">
        <v>142</v>
      </c>
      <c r="E410" s="140" t="s">
        <v>1162</v>
      </c>
      <c r="F410" s="205" t="s">
        <v>1163</v>
      </c>
      <c r="G410" s="205"/>
      <c r="H410" s="205"/>
      <c r="I410" s="205"/>
      <c r="J410" s="141" t="s">
        <v>145</v>
      </c>
      <c r="K410" s="142">
        <v>1000</v>
      </c>
      <c r="L410" s="143"/>
      <c r="M410" s="206"/>
      <c r="N410" s="206"/>
      <c r="O410" s="206"/>
      <c r="P410" s="206">
        <f t="shared" si="120"/>
        <v>0</v>
      </c>
      <c r="Q410" s="206"/>
      <c r="R410" s="144"/>
      <c r="T410" s="145" t="s">
        <v>5</v>
      </c>
      <c r="U410" s="41" t="s">
        <v>42</v>
      </c>
      <c r="V410" s="103">
        <f t="shared" si="121"/>
        <v>0</v>
      </c>
      <c r="W410" s="103">
        <f t="shared" si="122"/>
        <v>0</v>
      </c>
      <c r="X410" s="103">
        <f t="shared" si="123"/>
        <v>0</v>
      </c>
      <c r="Y410" s="146">
        <v>0.03</v>
      </c>
      <c r="Z410" s="146">
        <f t="shared" si="124"/>
        <v>30</v>
      </c>
      <c r="AA410" s="146">
        <v>6.0000000000000002E-5</v>
      </c>
      <c r="AB410" s="146">
        <f t="shared" si="125"/>
        <v>6.0000000000000005E-2</v>
      </c>
      <c r="AC410" s="146">
        <v>0</v>
      </c>
      <c r="AD410" s="147">
        <f t="shared" si="126"/>
        <v>0</v>
      </c>
      <c r="AR410" s="18" t="s">
        <v>146</v>
      </c>
      <c r="AT410" s="18" t="s">
        <v>142</v>
      </c>
      <c r="AU410" s="18" t="s">
        <v>97</v>
      </c>
      <c r="AY410" s="18" t="s">
        <v>140</v>
      </c>
      <c r="BE410" s="148">
        <f t="shared" si="127"/>
        <v>0</v>
      </c>
      <c r="BF410" s="148">
        <f t="shared" si="128"/>
        <v>0</v>
      </c>
      <c r="BG410" s="148">
        <f t="shared" si="129"/>
        <v>0</v>
      </c>
      <c r="BH410" s="148">
        <f t="shared" si="130"/>
        <v>0</v>
      </c>
      <c r="BI410" s="148">
        <f t="shared" si="131"/>
        <v>0</v>
      </c>
      <c r="BJ410" s="18" t="s">
        <v>86</v>
      </c>
      <c r="BK410" s="148">
        <f t="shared" si="132"/>
        <v>0</v>
      </c>
      <c r="BL410" s="18" t="s">
        <v>146</v>
      </c>
      <c r="BM410" s="18" t="s">
        <v>1164</v>
      </c>
    </row>
    <row r="411" spans="2:65" s="1" customFormat="1" ht="31.5" customHeight="1">
      <c r="B411" s="138"/>
      <c r="C411" s="139" t="s">
        <v>1165</v>
      </c>
      <c r="D411" s="139" t="s">
        <v>142</v>
      </c>
      <c r="E411" s="140" t="s">
        <v>1166</v>
      </c>
      <c r="F411" s="205" t="s">
        <v>1167</v>
      </c>
      <c r="G411" s="205"/>
      <c r="H411" s="205"/>
      <c r="I411" s="205"/>
      <c r="J411" s="141" t="s">
        <v>145</v>
      </c>
      <c r="K411" s="142">
        <v>500</v>
      </c>
      <c r="L411" s="143"/>
      <c r="M411" s="206"/>
      <c r="N411" s="206"/>
      <c r="O411" s="206"/>
      <c r="P411" s="206">
        <f t="shared" si="120"/>
        <v>0</v>
      </c>
      <c r="Q411" s="206"/>
      <c r="R411" s="144"/>
      <c r="T411" s="145" t="s">
        <v>5</v>
      </c>
      <c r="U411" s="41" t="s">
        <v>42</v>
      </c>
      <c r="V411" s="103">
        <f t="shared" si="121"/>
        <v>0</v>
      </c>
      <c r="W411" s="103">
        <f t="shared" si="122"/>
        <v>0</v>
      </c>
      <c r="X411" s="103">
        <f t="shared" si="123"/>
        <v>0</v>
      </c>
      <c r="Y411" s="146">
        <v>5.7000000000000002E-2</v>
      </c>
      <c r="Z411" s="146">
        <f t="shared" si="124"/>
        <v>28.5</v>
      </c>
      <c r="AA411" s="146">
        <v>4.0000000000000003E-5</v>
      </c>
      <c r="AB411" s="146">
        <f t="shared" si="125"/>
        <v>0.02</v>
      </c>
      <c r="AC411" s="146">
        <v>0</v>
      </c>
      <c r="AD411" s="147">
        <f t="shared" si="126"/>
        <v>0</v>
      </c>
      <c r="AR411" s="18" t="s">
        <v>146</v>
      </c>
      <c r="AT411" s="18" t="s">
        <v>142</v>
      </c>
      <c r="AU411" s="18" t="s">
        <v>97</v>
      </c>
      <c r="AY411" s="18" t="s">
        <v>140</v>
      </c>
      <c r="BE411" s="148">
        <f t="shared" si="127"/>
        <v>0</v>
      </c>
      <c r="BF411" s="148">
        <f t="shared" si="128"/>
        <v>0</v>
      </c>
      <c r="BG411" s="148">
        <f t="shared" si="129"/>
        <v>0</v>
      </c>
      <c r="BH411" s="148">
        <f t="shared" si="130"/>
        <v>0</v>
      </c>
      <c r="BI411" s="148">
        <f t="shared" si="131"/>
        <v>0</v>
      </c>
      <c r="BJ411" s="18" t="s">
        <v>86</v>
      </c>
      <c r="BK411" s="148">
        <f t="shared" si="132"/>
        <v>0</v>
      </c>
      <c r="BL411" s="18" t="s">
        <v>146</v>
      </c>
      <c r="BM411" s="18" t="s">
        <v>1168</v>
      </c>
    </row>
    <row r="412" spans="2:65" s="1" customFormat="1" ht="31.5" customHeight="1">
      <c r="B412" s="138"/>
      <c r="C412" s="139" t="s">
        <v>1169</v>
      </c>
      <c r="D412" s="139" t="s">
        <v>142</v>
      </c>
      <c r="E412" s="140" t="s">
        <v>1170</v>
      </c>
      <c r="F412" s="205" t="s">
        <v>1171</v>
      </c>
      <c r="G412" s="205"/>
      <c r="H412" s="205"/>
      <c r="I412" s="205"/>
      <c r="J412" s="141" t="s">
        <v>230</v>
      </c>
      <c r="K412" s="142">
        <v>800</v>
      </c>
      <c r="L412" s="143"/>
      <c r="M412" s="206"/>
      <c r="N412" s="206"/>
      <c r="O412" s="206"/>
      <c r="P412" s="206">
        <f t="shared" si="120"/>
        <v>0</v>
      </c>
      <c r="Q412" s="206"/>
      <c r="R412" s="144"/>
      <c r="T412" s="145" t="s">
        <v>5</v>
      </c>
      <c r="U412" s="41" t="s">
        <v>42</v>
      </c>
      <c r="V412" s="103">
        <f t="shared" si="121"/>
        <v>0</v>
      </c>
      <c r="W412" s="103">
        <f t="shared" si="122"/>
        <v>0</v>
      </c>
      <c r="X412" s="103">
        <f t="shared" si="123"/>
        <v>0</v>
      </c>
      <c r="Y412" s="146">
        <v>0.26500000000000001</v>
      </c>
      <c r="Z412" s="146">
        <f t="shared" si="124"/>
        <v>212</v>
      </c>
      <c r="AA412" s="146">
        <v>4.2999999999999999E-4</v>
      </c>
      <c r="AB412" s="146">
        <f t="shared" si="125"/>
        <v>0.34399999999999997</v>
      </c>
      <c r="AC412" s="146">
        <v>0</v>
      </c>
      <c r="AD412" s="147">
        <f t="shared" si="126"/>
        <v>0</v>
      </c>
      <c r="AR412" s="18" t="s">
        <v>146</v>
      </c>
      <c r="AT412" s="18" t="s">
        <v>142</v>
      </c>
      <c r="AU412" s="18" t="s">
        <v>97</v>
      </c>
      <c r="AY412" s="18" t="s">
        <v>140</v>
      </c>
      <c r="BE412" s="148">
        <f t="shared" si="127"/>
        <v>0</v>
      </c>
      <c r="BF412" s="148">
        <f t="shared" si="128"/>
        <v>0</v>
      </c>
      <c r="BG412" s="148">
        <f t="shared" si="129"/>
        <v>0</v>
      </c>
      <c r="BH412" s="148">
        <f t="shared" si="130"/>
        <v>0</v>
      </c>
      <c r="BI412" s="148">
        <f t="shared" si="131"/>
        <v>0</v>
      </c>
      <c r="BJ412" s="18" t="s">
        <v>86</v>
      </c>
      <c r="BK412" s="148">
        <f t="shared" si="132"/>
        <v>0</v>
      </c>
      <c r="BL412" s="18" t="s">
        <v>146</v>
      </c>
      <c r="BM412" s="18" t="s">
        <v>1172</v>
      </c>
    </row>
    <row r="413" spans="2:65" s="1" customFormat="1" ht="31.5" customHeight="1">
      <c r="B413" s="138"/>
      <c r="C413" s="139" t="s">
        <v>1173</v>
      </c>
      <c r="D413" s="139" t="s">
        <v>142</v>
      </c>
      <c r="E413" s="140" t="s">
        <v>1174</v>
      </c>
      <c r="F413" s="205" t="s">
        <v>1175</v>
      </c>
      <c r="G413" s="205"/>
      <c r="H413" s="205"/>
      <c r="I413" s="205"/>
      <c r="J413" s="141" t="s">
        <v>145</v>
      </c>
      <c r="K413" s="142">
        <v>900</v>
      </c>
      <c r="L413" s="143"/>
      <c r="M413" s="206"/>
      <c r="N413" s="206"/>
      <c r="O413" s="206"/>
      <c r="P413" s="206">
        <f t="shared" si="120"/>
        <v>0</v>
      </c>
      <c r="Q413" s="206"/>
      <c r="R413" s="144"/>
      <c r="T413" s="145" t="s">
        <v>5</v>
      </c>
      <c r="U413" s="41" t="s">
        <v>42</v>
      </c>
      <c r="V413" s="103">
        <f t="shared" si="121"/>
        <v>0</v>
      </c>
      <c r="W413" s="103">
        <f t="shared" si="122"/>
        <v>0</v>
      </c>
      <c r="X413" s="103">
        <f t="shared" si="123"/>
        <v>0</v>
      </c>
      <c r="Y413" s="146">
        <v>0.06</v>
      </c>
      <c r="Z413" s="146">
        <f t="shared" si="124"/>
        <v>54</v>
      </c>
      <c r="AA413" s="146">
        <v>3.0000000000000001E-5</v>
      </c>
      <c r="AB413" s="146">
        <f t="shared" si="125"/>
        <v>2.7E-2</v>
      </c>
      <c r="AC413" s="146">
        <v>0</v>
      </c>
      <c r="AD413" s="147">
        <f t="shared" si="126"/>
        <v>0</v>
      </c>
      <c r="AR413" s="18" t="s">
        <v>146</v>
      </c>
      <c r="AT413" s="18" t="s">
        <v>142</v>
      </c>
      <c r="AU413" s="18" t="s">
        <v>97</v>
      </c>
      <c r="AY413" s="18" t="s">
        <v>140</v>
      </c>
      <c r="BE413" s="148">
        <f t="shared" si="127"/>
        <v>0</v>
      </c>
      <c r="BF413" s="148">
        <f t="shared" si="128"/>
        <v>0</v>
      </c>
      <c r="BG413" s="148">
        <f t="shared" si="129"/>
        <v>0</v>
      </c>
      <c r="BH413" s="148">
        <f t="shared" si="130"/>
        <v>0</v>
      </c>
      <c r="BI413" s="148">
        <f t="shared" si="131"/>
        <v>0</v>
      </c>
      <c r="BJ413" s="18" t="s">
        <v>86</v>
      </c>
      <c r="BK413" s="148">
        <f t="shared" si="132"/>
        <v>0</v>
      </c>
      <c r="BL413" s="18" t="s">
        <v>146</v>
      </c>
      <c r="BM413" s="18" t="s">
        <v>1176</v>
      </c>
    </row>
    <row r="414" spans="2:65" s="9" customFormat="1" ht="37.35" customHeight="1">
      <c r="B414" s="126"/>
      <c r="C414" s="127"/>
      <c r="D414" s="128" t="s">
        <v>120</v>
      </c>
      <c r="E414" s="128"/>
      <c r="F414" s="128"/>
      <c r="G414" s="128"/>
      <c r="H414" s="128"/>
      <c r="I414" s="128"/>
      <c r="J414" s="128"/>
      <c r="K414" s="128"/>
      <c r="L414" s="128"/>
      <c r="M414" s="215">
        <f>BK414</f>
        <v>0</v>
      </c>
      <c r="N414" s="216"/>
      <c r="O414" s="216"/>
      <c r="P414" s="216"/>
      <c r="Q414" s="216"/>
      <c r="R414" s="129"/>
      <c r="T414" s="130"/>
      <c r="U414" s="127"/>
      <c r="V414" s="127"/>
      <c r="W414" s="131">
        <f>SUM(W415:W422)</f>
        <v>0</v>
      </c>
      <c r="X414" s="131">
        <f>SUM(X415:X422)</f>
        <v>0</v>
      </c>
      <c r="Y414" s="127"/>
      <c r="Z414" s="132">
        <f>SUM(Z415:Z422)</f>
        <v>280</v>
      </c>
      <c r="AA414" s="127"/>
      <c r="AB414" s="132">
        <f>SUM(AB415:AB422)</f>
        <v>0</v>
      </c>
      <c r="AC414" s="127"/>
      <c r="AD414" s="133">
        <f>SUM(AD415:AD422)</f>
        <v>0</v>
      </c>
      <c r="AR414" s="134" t="s">
        <v>276</v>
      </c>
      <c r="AT414" s="135" t="s">
        <v>78</v>
      </c>
      <c r="AU414" s="135" t="s">
        <v>79</v>
      </c>
      <c r="AY414" s="134" t="s">
        <v>140</v>
      </c>
      <c r="BK414" s="136">
        <f>SUM(BK415:BK422)</f>
        <v>0</v>
      </c>
    </row>
    <row r="415" spans="2:65" s="1" customFormat="1" ht="31.5" customHeight="1">
      <c r="B415" s="138"/>
      <c r="C415" s="139" t="s">
        <v>1177</v>
      </c>
      <c r="D415" s="139" t="s">
        <v>142</v>
      </c>
      <c r="E415" s="140" t="s">
        <v>1178</v>
      </c>
      <c r="F415" s="205" t="s">
        <v>1179</v>
      </c>
      <c r="G415" s="205"/>
      <c r="H415" s="205"/>
      <c r="I415" s="205"/>
      <c r="J415" s="141" t="s">
        <v>1180</v>
      </c>
      <c r="K415" s="142">
        <v>24</v>
      </c>
      <c r="L415" s="143"/>
      <c r="M415" s="206"/>
      <c r="N415" s="206"/>
      <c r="O415" s="206"/>
      <c r="P415" s="206">
        <f>ROUND(V415*K415,2)</f>
        <v>0</v>
      </c>
      <c r="Q415" s="206"/>
      <c r="R415" s="144"/>
      <c r="T415" s="145" t="s">
        <v>5</v>
      </c>
      <c r="U415" s="41" t="s">
        <v>42</v>
      </c>
      <c r="V415" s="103">
        <f>L415+M415</f>
        <v>0</v>
      </c>
      <c r="W415" s="103">
        <f>ROUND(L415*K415,2)</f>
        <v>0</v>
      </c>
      <c r="X415" s="103">
        <f>ROUND(M415*K415,2)</f>
        <v>0</v>
      </c>
      <c r="Y415" s="146">
        <v>1</v>
      </c>
      <c r="Z415" s="146">
        <f>Y415*K415</f>
        <v>24</v>
      </c>
      <c r="AA415" s="146">
        <v>0</v>
      </c>
      <c r="AB415" s="146">
        <f>AA415*K415</f>
        <v>0</v>
      </c>
      <c r="AC415" s="146">
        <v>0</v>
      </c>
      <c r="AD415" s="147">
        <f>AC415*K415</f>
        <v>0</v>
      </c>
      <c r="AR415" s="18" t="s">
        <v>1181</v>
      </c>
      <c r="AT415" s="18" t="s">
        <v>142</v>
      </c>
      <c r="AU415" s="18" t="s">
        <v>86</v>
      </c>
      <c r="AY415" s="18" t="s">
        <v>140</v>
      </c>
      <c r="BE415" s="148">
        <f>IF(U415="základní",P415,0)</f>
        <v>0</v>
      </c>
      <c r="BF415" s="148">
        <f>IF(U415="snížená",P415,0)</f>
        <v>0</v>
      </c>
      <c r="BG415" s="148">
        <f>IF(U415="zákl. přenesená",P415,0)</f>
        <v>0</v>
      </c>
      <c r="BH415" s="148">
        <f>IF(U415="sníž. přenesená",P415,0)</f>
        <v>0</v>
      </c>
      <c r="BI415" s="148">
        <f>IF(U415="nulová",P415,0)</f>
        <v>0</v>
      </c>
      <c r="BJ415" s="18" t="s">
        <v>86</v>
      </c>
      <c r="BK415" s="148">
        <f>ROUND(V415*K415,2)</f>
        <v>0</v>
      </c>
      <c r="BL415" s="18" t="s">
        <v>1181</v>
      </c>
      <c r="BM415" s="18" t="s">
        <v>1182</v>
      </c>
    </row>
    <row r="416" spans="2:65" s="10" customFormat="1" ht="31.5" customHeight="1">
      <c r="B416" s="154"/>
      <c r="C416" s="155"/>
      <c r="D416" s="155"/>
      <c r="E416" s="156" t="s">
        <v>5</v>
      </c>
      <c r="F416" s="217" t="s">
        <v>1183</v>
      </c>
      <c r="G416" s="218"/>
      <c r="H416" s="218"/>
      <c r="I416" s="218"/>
      <c r="J416" s="155"/>
      <c r="K416" s="157">
        <v>24</v>
      </c>
      <c r="L416" s="155"/>
      <c r="M416" s="155"/>
      <c r="N416" s="155"/>
      <c r="O416" s="155"/>
      <c r="P416" s="155"/>
      <c r="Q416" s="155"/>
      <c r="R416" s="158"/>
      <c r="T416" s="159"/>
      <c r="U416" s="155"/>
      <c r="V416" s="155"/>
      <c r="W416" s="155"/>
      <c r="X416" s="155"/>
      <c r="Y416" s="155"/>
      <c r="Z416" s="155"/>
      <c r="AA416" s="155"/>
      <c r="AB416" s="155"/>
      <c r="AC416" s="155"/>
      <c r="AD416" s="160"/>
      <c r="AT416" s="161" t="s">
        <v>257</v>
      </c>
      <c r="AU416" s="161" t="s">
        <v>86</v>
      </c>
      <c r="AV416" s="10" t="s">
        <v>97</v>
      </c>
      <c r="AW416" s="10" t="s">
        <v>7</v>
      </c>
      <c r="AX416" s="10" t="s">
        <v>86</v>
      </c>
      <c r="AY416" s="161" t="s">
        <v>140</v>
      </c>
    </row>
    <row r="417" spans="2:65" s="1" customFormat="1" ht="31.5" customHeight="1">
      <c r="B417" s="138"/>
      <c r="C417" s="139" t="s">
        <v>1184</v>
      </c>
      <c r="D417" s="139" t="s">
        <v>142</v>
      </c>
      <c r="E417" s="140" t="s">
        <v>1185</v>
      </c>
      <c r="F417" s="205" t="s">
        <v>1186</v>
      </c>
      <c r="G417" s="205"/>
      <c r="H417" s="205"/>
      <c r="I417" s="205"/>
      <c r="J417" s="141" t="s">
        <v>1180</v>
      </c>
      <c r="K417" s="142">
        <v>144</v>
      </c>
      <c r="L417" s="143"/>
      <c r="M417" s="206"/>
      <c r="N417" s="206"/>
      <c r="O417" s="206"/>
      <c r="P417" s="206">
        <f>ROUND(V417*K417,2)</f>
        <v>0</v>
      </c>
      <c r="Q417" s="206"/>
      <c r="R417" s="144"/>
      <c r="T417" s="145" t="s">
        <v>5</v>
      </c>
      <c r="U417" s="41" t="s">
        <v>42</v>
      </c>
      <c r="V417" s="103">
        <f>L417+M417</f>
        <v>0</v>
      </c>
      <c r="W417" s="103">
        <f>ROUND(L417*K417,2)</f>
        <v>0</v>
      </c>
      <c r="X417" s="103">
        <f>ROUND(M417*K417,2)</f>
        <v>0</v>
      </c>
      <c r="Y417" s="146">
        <v>1</v>
      </c>
      <c r="Z417" s="146">
        <f>Y417*K417</f>
        <v>144</v>
      </c>
      <c r="AA417" s="146">
        <v>0</v>
      </c>
      <c r="AB417" s="146">
        <f>AA417*K417</f>
        <v>0</v>
      </c>
      <c r="AC417" s="146">
        <v>0</v>
      </c>
      <c r="AD417" s="147">
        <f>AC417*K417</f>
        <v>0</v>
      </c>
      <c r="AR417" s="18" t="s">
        <v>1181</v>
      </c>
      <c r="AT417" s="18" t="s">
        <v>142</v>
      </c>
      <c r="AU417" s="18" t="s">
        <v>86</v>
      </c>
      <c r="AY417" s="18" t="s">
        <v>140</v>
      </c>
      <c r="BE417" s="148">
        <f>IF(U417="základní",P417,0)</f>
        <v>0</v>
      </c>
      <c r="BF417" s="148">
        <f>IF(U417="snížená",P417,0)</f>
        <v>0</v>
      </c>
      <c r="BG417" s="148">
        <f>IF(U417="zákl. přenesená",P417,0)</f>
        <v>0</v>
      </c>
      <c r="BH417" s="148">
        <f>IF(U417="sníž. přenesená",P417,0)</f>
        <v>0</v>
      </c>
      <c r="BI417" s="148">
        <f>IF(U417="nulová",P417,0)</f>
        <v>0</v>
      </c>
      <c r="BJ417" s="18" t="s">
        <v>86</v>
      </c>
      <c r="BK417" s="148">
        <f>ROUND(V417*K417,2)</f>
        <v>0</v>
      </c>
      <c r="BL417" s="18" t="s">
        <v>1181</v>
      </c>
      <c r="BM417" s="18" t="s">
        <v>1187</v>
      </c>
    </row>
    <row r="418" spans="2:65" s="10" customFormat="1" ht="31.5" customHeight="1">
      <c r="B418" s="154"/>
      <c r="C418" s="155"/>
      <c r="D418" s="155"/>
      <c r="E418" s="156" t="s">
        <v>5</v>
      </c>
      <c r="F418" s="217" t="s">
        <v>1188</v>
      </c>
      <c r="G418" s="218"/>
      <c r="H418" s="218"/>
      <c r="I418" s="218"/>
      <c r="J418" s="155"/>
      <c r="K418" s="157">
        <v>144</v>
      </c>
      <c r="L418" s="155"/>
      <c r="M418" s="155"/>
      <c r="N418" s="155"/>
      <c r="O418" s="155"/>
      <c r="P418" s="155"/>
      <c r="Q418" s="155"/>
      <c r="R418" s="158"/>
      <c r="T418" s="159"/>
      <c r="U418" s="155"/>
      <c r="V418" s="155"/>
      <c r="W418" s="155"/>
      <c r="X418" s="155"/>
      <c r="Y418" s="155"/>
      <c r="Z418" s="155"/>
      <c r="AA418" s="155"/>
      <c r="AB418" s="155"/>
      <c r="AC418" s="155"/>
      <c r="AD418" s="160"/>
      <c r="AT418" s="161" t="s">
        <v>257</v>
      </c>
      <c r="AU418" s="161" t="s">
        <v>86</v>
      </c>
      <c r="AV418" s="10" t="s">
        <v>97</v>
      </c>
      <c r="AW418" s="10" t="s">
        <v>7</v>
      </c>
      <c r="AX418" s="10" t="s">
        <v>86</v>
      </c>
      <c r="AY418" s="161" t="s">
        <v>140</v>
      </c>
    </row>
    <row r="419" spans="2:65" s="1" customFormat="1" ht="31.5" customHeight="1">
      <c r="B419" s="138"/>
      <c r="C419" s="139" t="s">
        <v>1189</v>
      </c>
      <c r="D419" s="139" t="s">
        <v>142</v>
      </c>
      <c r="E419" s="140" t="s">
        <v>1190</v>
      </c>
      <c r="F419" s="205" t="s">
        <v>1191</v>
      </c>
      <c r="G419" s="205"/>
      <c r="H419" s="205"/>
      <c r="I419" s="205"/>
      <c r="J419" s="141" t="s">
        <v>1180</v>
      </c>
      <c r="K419" s="142">
        <v>64</v>
      </c>
      <c r="L419" s="143"/>
      <c r="M419" s="206"/>
      <c r="N419" s="206"/>
      <c r="O419" s="206"/>
      <c r="P419" s="206">
        <f>ROUND(V419*K419,2)</f>
        <v>0</v>
      </c>
      <c r="Q419" s="206"/>
      <c r="R419" s="144"/>
      <c r="T419" s="145" t="s">
        <v>5</v>
      </c>
      <c r="U419" s="41" t="s">
        <v>42</v>
      </c>
      <c r="V419" s="103">
        <f>L419+M419</f>
        <v>0</v>
      </c>
      <c r="W419" s="103">
        <f>ROUND(L419*K419,2)</f>
        <v>0</v>
      </c>
      <c r="X419" s="103">
        <f>ROUND(M419*K419,2)</f>
        <v>0</v>
      </c>
      <c r="Y419" s="146">
        <v>1</v>
      </c>
      <c r="Z419" s="146">
        <f>Y419*K419</f>
        <v>64</v>
      </c>
      <c r="AA419" s="146">
        <v>0</v>
      </c>
      <c r="AB419" s="146">
        <f>AA419*K419</f>
        <v>0</v>
      </c>
      <c r="AC419" s="146">
        <v>0</v>
      </c>
      <c r="AD419" s="147">
        <f>AC419*K419</f>
        <v>0</v>
      </c>
      <c r="AR419" s="18" t="s">
        <v>1181</v>
      </c>
      <c r="AT419" s="18" t="s">
        <v>142</v>
      </c>
      <c r="AU419" s="18" t="s">
        <v>86</v>
      </c>
      <c r="AY419" s="18" t="s">
        <v>140</v>
      </c>
      <c r="BE419" s="148">
        <f>IF(U419="základní",P419,0)</f>
        <v>0</v>
      </c>
      <c r="BF419" s="148">
        <f>IF(U419="snížená",P419,0)</f>
        <v>0</v>
      </c>
      <c r="BG419" s="148">
        <f>IF(U419="zákl. přenesená",P419,0)</f>
        <v>0</v>
      </c>
      <c r="BH419" s="148">
        <f>IF(U419="sníž. přenesená",P419,0)</f>
        <v>0</v>
      </c>
      <c r="BI419" s="148">
        <f>IF(U419="nulová",P419,0)</f>
        <v>0</v>
      </c>
      <c r="BJ419" s="18" t="s">
        <v>86</v>
      </c>
      <c r="BK419" s="148">
        <f>ROUND(V419*K419,2)</f>
        <v>0</v>
      </c>
      <c r="BL419" s="18" t="s">
        <v>1181</v>
      </c>
      <c r="BM419" s="18" t="s">
        <v>1192</v>
      </c>
    </row>
    <row r="420" spans="2:65" s="10" customFormat="1" ht="22.5" customHeight="1">
      <c r="B420" s="154"/>
      <c r="C420" s="155"/>
      <c r="D420" s="155"/>
      <c r="E420" s="156" t="s">
        <v>5</v>
      </c>
      <c r="F420" s="217" t="s">
        <v>1193</v>
      </c>
      <c r="G420" s="218"/>
      <c r="H420" s="218"/>
      <c r="I420" s="218"/>
      <c r="J420" s="155"/>
      <c r="K420" s="157">
        <v>64</v>
      </c>
      <c r="L420" s="155"/>
      <c r="M420" s="155"/>
      <c r="N420" s="155"/>
      <c r="O420" s="155"/>
      <c r="P420" s="155"/>
      <c r="Q420" s="155"/>
      <c r="R420" s="158"/>
      <c r="T420" s="159"/>
      <c r="U420" s="155"/>
      <c r="V420" s="155"/>
      <c r="W420" s="155"/>
      <c r="X420" s="155"/>
      <c r="Y420" s="155"/>
      <c r="Z420" s="155"/>
      <c r="AA420" s="155"/>
      <c r="AB420" s="155"/>
      <c r="AC420" s="155"/>
      <c r="AD420" s="160"/>
      <c r="AT420" s="161" t="s">
        <v>257</v>
      </c>
      <c r="AU420" s="161" t="s">
        <v>86</v>
      </c>
      <c r="AV420" s="10" t="s">
        <v>97</v>
      </c>
      <c r="AW420" s="10" t="s">
        <v>7</v>
      </c>
      <c r="AX420" s="10" t="s">
        <v>86</v>
      </c>
      <c r="AY420" s="161" t="s">
        <v>140</v>
      </c>
    </row>
    <row r="421" spans="2:65" s="1" customFormat="1" ht="31.5" customHeight="1">
      <c r="B421" s="138"/>
      <c r="C421" s="139" t="s">
        <v>1194</v>
      </c>
      <c r="D421" s="139" t="s">
        <v>142</v>
      </c>
      <c r="E421" s="140" t="s">
        <v>1195</v>
      </c>
      <c r="F421" s="205" t="s">
        <v>1196</v>
      </c>
      <c r="G421" s="205"/>
      <c r="H421" s="205"/>
      <c r="I421" s="205"/>
      <c r="J421" s="141" t="s">
        <v>1180</v>
      </c>
      <c r="K421" s="142">
        <v>24</v>
      </c>
      <c r="L421" s="143"/>
      <c r="M421" s="206"/>
      <c r="N421" s="206"/>
      <c r="O421" s="206"/>
      <c r="P421" s="206">
        <f>ROUND(V421*K421,2)</f>
        <v>0</v>
      </c>
      <c r="Q421" s="206"/>
      <c r="R421" s="144"/>
      <c r="T421" s="145" t="s">
        <v>5</v>
      </c>
      <c r="U421" s="41" t="s">
        <v>42</v>
      </c>
      <c r="V421" s="103">
        <f>L421+M421</f>
        <v>0</v>
      </c>
      <c r="W421" s="103">
        <f>ROUND(L421*K421,2)</f>
        <v>0</v>
      </c>
      <c r="X421" s="103">
        <f>ROUND(M421*K421,2)</f>
        <v>0</v>
      </c>
      <c r="Y421" s="146">
        <v>1</v>
      </c>
      <c r="Z421" s="146">
        <f>Y421*K421</f>
        <v>24</v>
      </c>
      <c r="AA421" s="146">
        <v>0</v>
      </c>
      <c r="AB421" s="146">
        <f>AA421*K421</f>
        <v>0</v>
      </c>
      <c r="AC421" s="146">
        <v>0</v>
      </c>
      <c r="AD421" s="147">
        <f>AC421*K421</f>
        <v>0</v>
      </c>
      <c r="AR421" s="18" t="s">
        <v>1181</v>
      </c>
      <c r="AT421" s="18" t="s">
        <v>142</v>
      </c>
      <c r="AU421" s="18" t="s">
        <v>86</v>
      </c>
      <c r="AY421" s="18" t="s">
        <v>140</v>
      </c>
      <c r="BE421" s="148">
        <f>IF(U421="základní",P421,0)</f>
        <v>0</v>
      </c>
      <c r="BF421" s="148">
        <f>IF(U421="snížená",P421,0)</f>
        <v>0</v>
      </c>
      <c r="BG421" s="148">
        <f>IF(U421="zákl. přenesená",P421,0)</f>
        <v>0</v>
      </c>
      <c r="BH421" s="148">
        <f>IF(U421="sníž. přenesená",P421,0)</f>
        <v>0</v>
      </c>
      <c r="BI421" s="148">
        <f>IF(U421="nulová",P421,0)</f>
        <v>0</v>
      </c>
      <c r="BJ421" s="18" t="s">
        <v>86</v>
      </c>
      <c r="BK421" s="148">
        <f>ROUND(V421*K421,2)</f>
        <v>0</v>
      </c>
      <c r="BL421" s="18" t="s">
        <v>1181</v>
      </c>
      <c r="BM421" s="18" t="s">
        <v>1197</v>
      </c>
    </row>
    <row r="422" spans="2:65" s="1" customFormat="1" ht="31.5" customHeight="1">
      <c r="B422" s="138"/>
      <c r="C422" s="139" t="s">
        <v>1198</v>
      </c>
      <c r="D422" s="139" t="s">
        <v>142</v>
      </c>
      <c r="E422" s="140" t="s">
        <v>1199</v>
      </c>
      <c r="F422" s="205" t="s">
        <v>1200</v>
      </c>
      <c r="G422" s="205"/>
      <c r="H422" s="205"/>
      <c r="I422" s="205"/>
      <c r="J422" s="141" t="s">
        <v>1180</v>
      </c>
      <c r="K422" s="142">
        <v>24</v>
      </c>
      <c r="L422" s="143"/>
      <c r="M422" s="206"/>
      <c r="N422" s="206"/>
      <c r="O422" s="206"/>
      <c r="P422" s="206">
        <f>ROUND(V422*K422,2)</f>
        <v>0</v>
      </c>
      <c r="Q422" s="206"/>
      <c r="R422" s="144"/>
      <c r="T422" s="145" t="s">
        <v>5</v>
      </c>
      <c r="U422" s="162" t="s">
        <v>42</v>
      </c>
      <c r="V422" s="163">
        <f>L422+M422</f>
        <v>0</v>
      </c>
      <c r="W422" s="163">
        <f>ROUND(L422*K422,2)</f>
        <v>0</v>
      </c>
      <c r="X422" s="163">
        <f>ROUND(M422*K422,2)</f>
        <v>0</v>
      </c>
      <c r="Y422" s="164">
        <v>1</v>
      </c>
      <c r="Z422" s="164">
        <f>Y422*K422</f>
        <v>24</v>
      </c>
      <c r="AA422" s="164">
        <v>0</v>
      </c>
      <c r="AB422" s="164">
        <f>AA422*K422</f>
        <v>0</v>
      </c>
      <c r="AC422" s="164">
        <v>0</v>
      </c>
      <c r="AD422" s="165">
        <f>AC422*K422</f>
        <v>0</v>
      </c>
      <c r="AR422" s="18" t="s">
        <v>1181</v>
      </c>
      <c r="AT422" s="18" t="s">
        <v>142</v>
      </c>
      <c r="AU422" s="18" t="s">
        <v>86</v>
      </c>
      <c r="AY422" s="18" t="s">
        <v>140</v>
      </c>
      <c r="BE422" s="148">
        <f>IF(U422="základní",P422,0)</f>
        <v>0</v>
      </c>
      <c r="BF422" s="148">
        <f>IF(U422="snížená",P422,0)</f>
        <v>0</v>
      </c>
      <c r="BG422" s="148">
        <f>IF(U422="zákl. přenesená",P422,0)</f>
        <v>0</v>
      </c>
      <c r="BH422" s="148">
        <f>IF(U422="sníž. přenesená",P422,0)</f>
        <v>0</v>
      </c>
      <c r="BI422" s="148">
        <f>IF(U422="nulová",P422,0)</f>
        <v>0</v>
      </c>
      <c r="BJ422" s="18" t="s">
        <v>86</v>
      </c>
      <c r="BK422" s="148">
        <f>ROUND(V422*K422,2)</f>
        <v>0</v>
      </c>
      <c r="BL422" s="18" t="s">
        <v>1181</v>
      </c>
      <c r="BM422" s="18" t="s">
        <v>1201</v>
      </c>
    </row>
    <row r="423" spans="2:65" s="1" customFormat="1" ht="6.95" customHeight="1">
      <c r="B423" s="56"/>
      <c r="C423" s="57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8"/>
    </row>
  </sheetData>
  <mergeCells count="900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9:J99"/>
    <mergeCell ref="K99:L99"/>
    <mergeCell ref="M99:Q99"/>
    <mergeCell ref="M101:Q101"/>
    <mergeCell ref="L103:Q103"/>
    <mergeCell ref="C109:Q109"/>
    <mergeCell ref="F111:P111"/>
    <mergeCell ref="F112:P112"/>
    <mergeCell ref="M114:P114"/>
    <mergeCell ref="M116:Q116"/>
    <mergeCell ref="M117:Q117"/>
    <mergeCell ref="F119:I119"/>
    <mergeCell ref="P119:Q119"/>
    <mergeCell ref="M119:O119"/>
    <mergeCell ref="F123:I123"/>
    <mergeCell ref="P123:Q123"/>
    <mergeCell ref="M123:O123"/>
    <mergeCell ref="F124:I124"/>
    <mergeCell ref="P124:Q124"/>
    <mergeCell ref="M124:O124"/>
    <mergeCell ref="F125:I125"/>
    <mergeCell ref="P125:Q125"/>
    <mergeCell ref="M125:O125"/>
    <mergeCell ref="F126:I126"/>
    <mergeCell ref="P126:Q126"/>
    <mergeCell ref="M126:O126"/>
    <mergeCell ref="F127:I127"/>
    <mergeCell ref="P127:Q127"/>
    <mergeCell ref="M127:O127"/>
    <mergeCell ref="F128:I128"/>
    <mergeCell ref="P128:Q128"/>
    <mergeCell ref="M128:O128"/>
    <mergeCell ref="F129:I129"/>
    <mergeCell ref="P129:Q129"/>
    <mergeCell ref="M129:O129"/>
    <mergeCell ref="F130:I130"/>
    <mergeCell ref="P130:Q130"/>
    <mergeCell ref="M130:O130"/>
    <mergeCell ref="F131:I131"/>
    <mergeCell ref="P131:Q131"/>
    <mergeCell ref="M131:O131"/>
    <mergeCell ref="F132:I132"/>
    <mergeCell ref="P132:Q132"/>
    <mergeCell ref="M132:O132"/>
    <mergeCell ref="F133:I133"/>
    <mergeCell ref="P133:Q133"/>
    <mergeCell ref="M133:O133"/>
    <mergeCell ref="F134:I134"/>
    <mergeCell ref="P134:Q134"/>
    <mergeCell ref="M134:O134"/>
    <mergeCell ref="F135:I135"/>
    <mergeCell ref="P135:Q135"/>
    <mergeCell ref="M135:O135"/>
    <mergeCell ref="F136:I136"/>
    <mergeCell ref="P136:Q136"/>
    <mergeCell ref="M136:O136"/>
    <mergeCell ref="F137:I137"/>
    <mergeCell ref="P137:Q137"/>
    <mergeCell ref="M137:O137"/>
    <mergeCell ref="F138:I138"/>
    <mergeCell ref="P138:Q138"/>
    <mergeCell ref="M138:O138"/>
    <mergeCell ref="F139:I139"/>
    <mergeCell ref="P139:Q139"/>
    <mergeCell ref="M139:O139"/>
    <mergeCell ref="F140:I140"/>
    <mergeCell ref="P140:Q140"/>
    <mergeCell ref="M140:O140"/>
    <mergeCell ref="F141:I141"/>
    <mergeCell ref="P141:Q141"/>
    <mergeCell ref="M141:O141"/>
    <mergeCell ref="F142:I142"/>
    <mergeCell ref="P142:Q142"/>
    <mergeCell ref="M142:O142"/>
    <mergeCell ref="F143:I143"/>
    <mergeCell ref="P143:Q143"/>
    <mergeCell ref="M143:O143"/>
    <mergeCell ref="F144:I144"/>
    <mergeCell ref="P144:Q144"/>
    <mergeCell ref="M144:O144"/>
    <mergeCell ref="F145:I145"/>
    <mergeCell ref="P145:Q145"/>
    <mergeCell ref="M145:O145"/>
    <mergeCell ref="F147:I147"/>
    <mergeCell ref="P147:Q147"/>
    <mergeCell ref="M147:O147"/>
    <mergeCell ref="F148:I148"/>
    <mergeCell ref="P148:Q148"/>
    <mergeCell ref="M148:O148"/>
    <mergeCell ref="F149:I149"/>
    <mergeCell ref="P149:Q149"/>
    <mergeCell ref="M149:O149"/>
    <mergeCell ref="F150:I150"/>
    <mergeCell ref="P150:Q150"/>
    <mergeCell ref="M150:O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P170:Q170"/>
    <mergeCell ref="M170:O170"/>
    <mergeCell ref="F171:I171"/>
    <mergeCell ref="P171:Q171"/>
    <mergeCell ref="M171:O171"/>
    <mergeCell ref="F172:I172"/>
    <mergeCell ref="P172:Q172"/>
    <mergeCell ref="M172:O172"/>
    <mergeCell ref="F173:I173"/>
    <mergeCell ref="P173:Q173"/>
    <mergeCell ref="M173:O173"/>
    <mergeCell ref="F174:I174"/>
    <mergeCell ref="P174:Q174"/>
    <mergeCell ref="M174:O174"/>
    <mergeCell ref="F175:I175"/>
    <mergeCell ref="P175:Q175"/>
    <mergeCell ref="M175:O175"/>
    <mergeCell ref="F176:I176"/>
    <mergeCell ref="P176:Q176"/>
    <mergeCell ref="M176:O176"/>
    <mergeCell ref="F177:I177"/>
    <mergeCell ref="P177:Q177"/>
    <mergeCell ref="M177:O177"/>
    <mergeCell ref="F179:I179"/>
    <mergeCell ref="P179:Q179"/>
    <mergeCell ref="M179:O179"/>
    <mergeCell ref="F180:I180"/>
    <mergeCell ref="P180:Q180"/>
    <mergeCell ref="M180:O180"/>
    <mergeCell ref="F181:I181"/>
    <mergeCell ref="P181:Q181"/>
    <mergeCell ref="M181:O181"/>
    <mergeCell ref="F182:I182"/>
    <mergeCell ref="P182:Q182"/>
    <mergeCell ref="M182:O182"/>
    <mergeCell ref="F183:I183"/>
    <mergeCell ref="P183:Q183"/>
    <mergeCell ref="M183:O183"/>
    <mergeCell ref="F184:I184"/>
    <mergeCell ref="P184:Q184"/>
    <mergeCell ref="M184:O184"/>
    <mergeCell ref="F185:I185"/>
    <mergeCell ref="P185:Q185"/>
    <mergeCell ref="M185:O185"/>
    <mergeCell ref="F186:I186"/>
    <mergeCell ref="P186:Q186"/>
    <mergeCell ref="M186:O186"/>
    <mergeCell ref="F187:I187"/>
    <mergeCell ref="P187:Q187"/>
    <mergeCell ref="M187:O187"/>
    <mergeCell ref="F188:I188"/>
    <mergeCell ref="P188:Q188"/>
    <mergeCell ref="M188:O188"/>
    <mergeCell ref="F189:I189"/>
    <mergeCell ref="P189:Q189"/>
    <mergeCell ref="M189:O189"/>
    <mergeCell ref="F190:I190"/>
    <mergeCell ref="P190:Q190"/>
    <mergeCell ref="M190:O190"/>
    <mergeCell ref="F191:I191"/>
    <mergeCell ref="P191:Q191"/>
    <mergeCell ref="M191:O191"/>
    <mergeCell ref="F192:I192"/>
    <mergeCell ref="P192:Q192"/>
    <mergeCell ref="M192:O192"/>
    <mergeCell ref="F193:I193"/>
    <mergeCell ref="P193:Q193"/>
    <mergeCell ref="M193:O193"/>
    <mergeCell ref="F194:I194"/>
    <mergeCell ref="P194:Q194"/>
    <mergeCell ref="M194:O194"/>
    <mergeCell ref="F195:I195"/>
    <mergeCell ref="P195:Q195"/>
    <mergeCell ref="M195:O195"/>
    <mergeCell ref="F196:I196"/>
    <mergeCell ref="P196:Q196"/>
    <mergeCell ref="M196:O196"/>
    <mergeCell ref="F197:I197"/>
    <mergeCell ref="P197:Q197"/>
    <mergeCell ref="M197:O197"/>
    <mergeCell ref="F198:I198"/>
    <mergeCell ref="P198:Q198"/>
    <mergeCell ref="M198:O198"/>
    <mergeCell ref="F199:I199"/>
    <mergeCell ref="P199:Q199"/>
    <mergeCell ref="M199:O199"/>
    <mergeCell ref="F200:I200"/>
    <mergeCell ref="P200:Q200"/>
    <mergeCell ref="M200:O200"/>
    <mergeCell ref="F201:I201"/>
    <mergeCell ref="P201:Q201"/>
    <mergeCell ref="M201:O201"/>
    <mergeCell ref="F202:I202"/>
    <mergeCell ref="P202:Q202"/>
    <mergeCell ref="M202:O202"/>
    <mergeCell ref="F203:I203"/>
    <mergeCell ref="P203:Q203"/>
    <mergeCell ref="M203:O203"/>
    <mergeCell ref="F204:I204"/>
    <mergeCell ref="P204:Q204"/>
    <mergeCell ref="M204:O204"/>
    <mergeCell ref="F205:I205"/>
    <mergeCell ref="P205:Q205"/>
    <mergeCell ref="M205:O205"/>
    <mergeCell ref="F206:I206"/>
    <mergeCell ref="P206:Q206"/>
    <mergeCell ref="M206:O206"/>
    <mergeCell ref="F207:I207"/>
    <mergeCell ref="P207:Q207"/>
    <mergeCell ref="M207:O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P220:Q220"/>
    <mergeCell ref="M220:O220"/>
    <mergeCell ref="F221:I221"/>
    <mergeCell ref="P221:Q221"/>
    <mergeCell ref="M221:O221"/>
    <mergeCell ref="F222:I222"/>
    <mergeCell ref="P222:Q222"/>
    <mergeCell ref="M222:O222"/>
    <mergeCell ref="F223:I223"/>
    <mergeCell ref="P223:Q223"/>
    <mergeCell ref="M223:O223"/>
    <mergeCell ref="F224:I224"/>
    <mergeCell ref="P224:Q224"/>
    <mergeCell ref="M224:O224"/>
    <mergeCell ref="F225:I225"/>
    <mergeCell ref="P225:Q225"/>
    <mergeCell ref="M225:O225"/>
    <mergeCell ref="F226:I226"/>
    <mergeCell ref="P226:Q226"/>
    <mergeCell ref="M226:O226"/>
    <mergeCell ref="F227:I227"/>
    <mergeCell ref="P227:Q227"/>
    <mergeCell ref="M227:O227"/>
    <mergeCell ref="F228:I228"/>
    <mergeCell ref="P228:Q228"/>
    <mergeCell ref="M228:O228"/>
    <mergeCell ref="F229:I229"/>
    <mergeCell ref="P229:Q229"/>
    <mergeCell ref="M229:O229"/>
    <mergeCell ref="F230:I230"/>
    <mergeCell ref="P230:Q230"/>
    <mergeCell ref="M230:O230"/>
    <mergeCell ref="F232:I232"/>
    <mergeCell ref="P232:Q232"/>
    <mergeCell ref="M232:O232"/>
    <mergeCell ref="F233:I233"/>
    <mergeCell ref="P233:Q233"/>
    <mergeCell ref="M233:O233"/>
    <mergeCell ref="F234:I234"/>
    <mergeCell ref="P234:Q234"/>
    <mergeCell ref="M234:O234"/>
    <mergeCell ref="F235:I235"/>
    <mergeCell ref="P235:Q235"/>
    <mergeCell ref="M235:O235"/>
    <mergeCell ref="F236:I236"/>
    <mergeCell ref="P236:Q236"/>
    <mergeCell ref="M236:O236"/>
    <mergeCell ref="F237:I237"/>
    <mergeCell ref="P237:Q237"/>
    <mergeCell ref="M237:O237"/>
    <mergeCell ref="F238:I238"/>
    <mergeCell ref="P238:Q238"/>
    <mergeCell ref="M238:O238"/>
    <mergeCell ref="F239:I239"/>
    <mergeCell ref="P239:Q239"/>
    <mergeCell ref="M239:O239"/>
    <mergeCell ref="F240:I240"/>
    <mergeCell ref="P240:Q240"/>
    <mergeCell ref="M240:O240"/>
    <mergeCell ref="F241:I241"/>
    <mergeCell ref="P241:Q241"/>
    <mergeCell ref="M241:O241"/>
    <mergeCell ref="F242:I242"/>
    <mergeCell ref="P242:Q242"/>
    <mergeCell ref="M242:O242"/>
    <mergeCell ref="F243:I243"/>
    <mergeCell ref="P243:Q243"/>
    <mergeCell ref="M243:O243"/>
    <mergeCell ref="F244:I244"/>
    <mergeCell ref="P244:Q244"/>
    <mergeCell ref="M244:O244"/>
    <mergeCell ref="F245:I245"/>
    <mergeCell ref="P245:Q245"/>
    <mergeCell ref="M245:O245"/>
    <mergeCell ref="F246:I246"/>
    <mergeCell ref="P246:Q246"/>
    <mergeCell ref="M246:O246"/>
    <mergeCell ref="F247:I247"/>
    <mergeCell ref="P247:Q247"/>
    <mergeCell ref="M247:O247"/>
    <mergeCell ref="F248:I248"/>
    <mergeCell ref="P248:Q248"/>
    <mergeCell ref="M248:O248"/>
    <mergeCell ref="F249:I249"/>
    <mergeCell ref="P249:Q249"/>
    <mergeCell ref="M249:O249"/>
    <mergeCell ref="F250:I250"/>
    <mergeCell ref="P250:Q250"/>
    <mergeCell ref="M250:O250"/>
    <mergeCell ref="F251:I251"/>
    <mergeCell ref="P251:Q251"/>
    <mergeCell ref="M251:O251"/>
    <mergeCell ref="F252:I252"/>
    <mergeCell ref="P252:Q252"/>
    <mergeCell ref="M252:O252"/>
    <mergeCell ref="F253:I253"/>
    <mergeCell ref="P253:Q253"/>
    <mergeCell ref="M253:O253"/>
    <mergeCell ref="F254:I254"/>
    <mergeCell ref="P254:Q254"/>
    <mergeCell ref="M254:O254"/>
    <mergeCell ref="F255:I255"/>
    <mergeCell ref="P255:Q255"/>
    <mergeCell ref="M255:O255"/>
    <mergeCell ref="F256:I256"/>
    <mergeCell ref="P256:Q256"/>
    <mergeCell ref="M256:O256"/>
    <mergeCell ref="F257:I257"/>
    <mergeCell ref="P257:Q257"/>
    <mergeCell ref="M257:O257"/>
    <mergeCell ref="F258:I258"/>
    <mergeCell ref="P258:Q258"/>
    <mergeCell ref="M258:O258"/>
    <mergeCell ref="F259:I259"/>
    <mergeCell ref="P259:Q259"/>
    <mergeCell ref="M259:O259"/>
    <mergeCell ref="F260:I260"/>
    <mergeCell ref="P260:Q260"/>
    <mergeCell ref="M260:O260"/>
    <mergeCell ref="F261:I261"/>
    <mergeCell ref="P261:Q261"/>
    <mergeCell ref="M261:O261"/>
    <mergeCell ref="F262:I262"/>
    <mergeCell ref="P262:Q262"/>
    <mergeCell ref="M262:O262"/>
    <mergeCell ref="F263:I263"/>
    <mergeCell ref="P263:Q263"/>
    <mergeCell ref="M263:O263"/>
    <mergeCell ref="F264:I264"/>
    <mergeCell ref="P264:Q264"/>
    <mergeCell ref="M264:O264"/>
    <mergeCell ref="F265:I265"/>
    <mergeCell ref="P265:Q265"/>
    <mergeCell ref="M265:O265"/>
    <mergeCell ref="F266:I266"/>
    <mergeCell ref="P266:Q266"/>
    <mergeCell ref="M266:O266"/>
    <mergeCell ref="F268:I268"/>
    <mergeCell ref="P268:Q268"/>
    <mergeCell ref="M268:O268"/>
    <mergeCell ref="F269:I269"/>
    <mergeCell ref="P269:Q269"/>
    <mergeCell ref="M269:O269"/>
    <mergeCell ref="F270:I270"/>
    <mergeCell ref="P270:Q270"/>
    <mergeCell ref="M270:O270"/>
    <mergeCell ref="F271:I271"/>
    <mergeCell ref="P271:Q271"/>
    <mergeCell ref="M271:O271"/>
    <mergeCell ref="F272:I272"/>
    <mergeCell ref="P272:Q272"/>
    <mergeCell ref="M272:O272"/>
    <mergeCell ref="F273:I273"/>
    <mergeCell ref="P273:Q273"/>
    <mergeCell ref="M273:O273"/>
    <mergeCell ref="F274:I274"/>
    <mergeCell ref="P274:Q274"/>
    <mergeCell ref="M274:O274"/>
    <mergeCell ref="F275:I275"/>
    <mergeCell ref="P275:Q275"/>
    <mergeCell ref="M275:O275"/>
    <mergeCell ref="F276:I276"/>
    <mergeCell ref="P276:Q276"/>
    <mergeCell ref="M276:O276"/>
    <mergeCell ref="F277:I277"/>
    <mergeCell ref="P277:Q277"/>
    <mergeCell ref="M277:O277"/>
    <mergeCell ref="F278:I278"/>
    <mergeCell ref="P278:Q278"/>
    <mergeCell ref="M278:O278"/>
    <mergeCell ref="F279:I279"/>
    <mergeCell ref="P279:Q279"/>
    <mergeCell ref="M279:O279"/>
    <mergeCell ref="F280:I280"/>
    <mergeCell ref="P280:Q280"/>
    <mergeCell ref="M280:O280"/>
    <mergeCell ref="F281:I281"/>
    <mergeCell ref="P281:Q281"/>
    <mergeCell ref="M281:O281"/>
    <mergeCell ref="F282:I282"/>
    <mergeCell ref="P282:Q282"/>
    <mergeCell ref="M282:O282"/>
    <mergeCell ref="F283:I283"/>
    <mergeCell ref="P283:Q283"/>
    <mergeCell ref="M283:O283"/>
    <mergeCell ref="F284:I284"/>
    <mergeCell ref="P284:Q284"/>
    <mergeCell ref="M284:O284"/>
    <mergeCell ref="F285:I285"/>
    <mergeCell ref="P285:Q285"/>
    <mergeCell ref="M285:O285"/>
    <mergeCell ref="F286:I286"/>
    <mergeCell ref="P286:Q286"/>
    <mergeCell ref="M286:O286"/>
    <mergeCell ref="F287:I287"/>
    <mergeCell ref="P287:Q287"/>
    <mergeCell ref="M287:O287"/>
    <mergeCell ref="F288:I288"/>
    <mergeCell ref="P288:Q288"/>
    <mergeCell ref="M288:O288"/>
    <mergeCell ref="F289:I289"/>
    <mergeCell ref="P289:Q289"/>
    <mergeCell ref="M289:O289"/>
    <mergeCell ref="F290:I290"/>
    <mergeCell ref="P290:Q290"/>
    <mergeCell ref="M290:O290"/>
    <mergeCell ref="F291:I291"/>
    <mergeCell ref="P291:Q291"/>
    <mergeCell ref="M291:O291"/>
    <mergeCell ref="F292:I292"/>
    <mergeCell ref="P292:Q292"/>
    <mergeCell ref="M292:O292"/>
    <mergeCell ref="F293:I293"/>
    <mergeCell ref="P293:Q293"/>
    <mergeCell ref="M293:O293"/>
    <mergeCell ref="F294:I294"/>
    <mergeCell ref="P294:Q294"/>
    <mergeCell ref="M294:O294"/>
    <mergeCell ref="F295:I295"/>
    <mergeCell ref="P295:Q295"/>
    <mergeCell ref="M295:O295"/>
    <mergeCell ref="F296:I296"/>
    <mergeCell ref="P296:Q296"/>
    <mergeCell ref="M296:O296"/>
    <mergeCell ref="F297:I297"/>
    <mergeCell ref="P297:Q297"/>
    <mergeCell ref="M297:O297"/>
    <mergeCell ref="F298:I298"/>
    <mergeCell ref="P298:Q298"/>
    <mergeCell ref="M298:O298"/>
    <mergeCell ref="F299:I299"/>
    <mergeCell ref="P299:Q299"/>
    <mergeCell ref="M299:O299"/>
    <mergeCell ref="F300:I300"/>
    <mergeCell ref="P300:Q300"/>
    <mergeCell ref="M300:O300"/>
    <mergeCell ref="F301:I301"/>
    <mergeCell ref="P301:Q301"/>
    <mergeCell ref="M301:O301"/>
    <mergeCell ref="F302:I302"/>
    <mergeCell ref="P302:Q302"/>
    <mergeCell ref="M302:O302"/>
    <mergeCell ref="F303:I303"/>
    <mergeCell ref="P303:Q303"/>
    <mergeCell ref="M303:O303"/>
    <mergeCell ref="F304:I304"/>
    <mergeCell ref="P304:Q304"/>
    <mergeCell ref="M304:O304"/>
    <mergeCell ref="F305:I305"/>
    <mergeCell ref="P305:Q305"/>
    <mergeCell ref="M305:O305"/>
    <mergeCell ref="F306:I306"/>
    <mergeCell ref="P306:Q306"/>
    <mergeCell ref="M306:O306"/>
    <mergeCell ref="F307:I307"/>
    <mergeCell ref="P307:Q307"/>
    <mergeCell ref="M307:O307"/>
    <mergeCell ref="F308:I308"/>
    <mergeCell ref="P308:Q308"/>
    <mergeCell ref="M308:O308"/>
    <mergeCell ref="F309:I309"/>
    <mergeCell ref="P309:Q309"/>
    <mergeCell ref="M309:O309"/>
    <mergeCell ref="F310:I310"/>
    <mergeCell ref="P310:Q310"/>
    <mergeCell ref="M310:O310"/>
    <mergeCell ref="F311:I311"/>
    <mergeCell ref="P311:Q311"/>
    <mergeCell ref="M311:O311"/>
    <mergeCell ref="F312:I312"/>
    <mergeCell ref="P312:Q312"/>
    <mergeCell ref="M312:O312"/>
    <mergeCell ref="F313:I313"/>
    <mergeCell ref="P313:Q313"/>
    <mergeCell ref="M313:O313"/>
    <mergeCell ref="F314:I314"/>
    <mergeCell ref="P314:Q314"/>
    <mergeCell ref="M314:O314"/>
    <mergeCell ref="F315:I315"/>
    <mergeCell ref="P315:Q315"/>
    <mergeCell ref="M315:O315"/>
    <mergeCell ref="F316:I316"/>
    <mergeCell ref="P316:Q316"/>
    <mergeCell ref="M316:O316"/>
    <mergeCell ref="F317:I317"/>
    <mergeCell ref="P317:Q317"/>
    <mergeCell ref="M317:O317"/>
    <mergeCell ref="F318:I318"/>
    <mergeCell ref="P318:Q318"/>
    <mergeCell ref="M318:O318"/>
    <mergeCell ref="F319:I319"/>
    <mergeCell ref="P319:Q319"/>
    <mergeCell ref="M319:O319"/>
    <mergeCell ref="F320:I320"/>
    <mergeCell ref="P320:Q320"/>
    <mergeCell ref="M320:O320"/>
    <mergeCell ref="F321:I321"/>
    <mergeCell ref="P321:Q321"/>
    <mergeCell ref="M321:O321"/>
    <mergeCell ref="F322:I322"/>
    <mergeCell ref="P322:Q322"/>
    <mergeCell ref="M322:O322"/>
    <mergeCell ref="F323:I323"/>
    <mergeCell ref="P323:Q323"/>
    <mergeCell ref="M323:O323"/>
    <mergeCell ref="F324:I324"/>
    <mergeCell ref="P324:Q324"/>
    <mergeCell ref="M324:O324"/>
    <mergeCell ref="F325:I325"/>
    <mergeCell ref="P325:Q325"/>
    <mergeCell ref="M325:O325"/>
    <mergeCell ref="F326:I326"/>
    <mergeCell ref="P326:Q326"/>
    <mergeCell ref="M326:O326"/>
    <mergeCell ref="F327:I327"/>
    <mergeCell ref="P327:Q327"/>
    <mergeCell ref="M327:O327"/>
    <mergeCell ref="F328:I328"/>
    <mergeCell ref="P328:Q328"/>
    <mergeCell ref="M328:O328"/>
    <mergeCell ref="F329:I329"/>
    <mergeCell ref="P329:Q329"/>
    <mergeCell ref="M329:O329"/>
    <mergeCell ref="F330:I330"/>
    <mergeCell ref="P330:Q330"/>
    <mergeCell ref="M330:O330"/>
    <mergeCell ref="F331:I331"/>
    <mergeCell ref="P331:Q331"/>
    <mergeCell ref="M331:O331"/>
    <mergeCell ref="F332:I332"/>
    <mergeCell ref="P332:Q332"/>
    <mergeCell ref="M332:O332"/>
    <mergeCell ref="F333:I333"/>
    <mergeCell ref="P333:Q333"/>
    <mergeCell ref="M333:O333"/>
    <mergeCell ref="F334:I334"/>
    <mergeCell ref="P334:Q334"/>
    <mergeCell ref="M334:O334"/>
    <mergeCell ref="F335:I335"/>
    <mergeCell ref="P335:Q335"/>
    <mergeCell ref="M335:O335"/>
    <mergeCell ref="F336:I336"/>
    <mergeCell ref="P336:Q336"/>
    <mergeCell ref="M336:O336"/>
    <mergeCell ref="F337:I337"/>
    <mergeCell ref="P337:Q337"/>
    <mergeCell ref="M337:O337"/>
    <mergeCell ref="F338:I338"/>
    <mergeCell ref="P338:Q338"/>
    <mergeCell ref="M338:O338"/>
    <mergeCell ref="F339:I339"/>
    <mergeCell ref="P339:Q339"/>
    <mergeCell ref="M339:O339"/>
    <mergeCell ref="F340:I340"/>
    <mergeCell ref="P340:Q340"/>
    <mergeCell ref="M340:O340"/>
    <mergeCell ref="F341:I341"/>
    <mergeCell ref="P341:Q341"/>
    <mergeCell ref="M341:O341"/>
    <mergeCell ref="F342:I342"/>
    <mergeCell ref="P342:Q342"/>
    <mergeCell ref="M342:O342"/>
    <mergeCell ref="F343:I343"/>
    <mergeCell ref="P343:Q343"/>
    <mergeCell ref="M343:O343"/>
    <mergeCell ref="F344:I344"/>
    <mergeCell ref="P344:Q344"/>
    <mergeCell ref="M344:O344"/>
    <mergeCell ref="F345:I345"/>
    <mergeCell ref="P345:Q345"/>
    <mergeCell ref="M345:O345"/>
    <mergeCell ref="F346:I346"/>
    <mergeCell ref="P346:Q346"/>
    <mergeCell ref="M346:O346"/>
    <mergeCell ref="F347:I347"/>
    <mergeCell ref="P347:Q347"/>
    <mergeCell ref="M347:O347"/>
    <mergeCell ref="F348:I348"/>
    <mergeCell ref="P348:Q348"/>
    <mergeCell ref="M348:O348"/>
    <mergeCell ref="F349:I349"/>
    <mergeCell ref="P349:Q349"/>
    <mergeCell ref="M349:O349"/>
    <mergeCell ref="F350:I350"/>
    <mergeCell ref="P350:Q350"/>
    <mergeCell ref="M350:O350"/>
    <mergeCell ref="F351:I351"/>
    <mergeCell ref="P351:Q351"/>
    <mergeCell ref="M351:O351"/>
    <mergeCell ref="F352:I352"/>
    <mergeCell ref="P352:Q352"/>
    <mergeCell ref="M352:O352"/>
    <mergeCell ref="F353:I353"/>
    <mergeCell ref="P353:Q353"/>
    <mergeCell ref="M353:O353"/>
    <mergeCell ref="F354:I354"/>
    <mergeCell ref="P354:Q354"/>
    <mergeCell ref="M354:O354"/>
    <mergeCell ref="F355:I355"/>
    <mergeCell ref="P355:Q355"/>
    <mergeCell ref="M355:O355"/>
    <mergeCell ref="F356:I356"/>
    <mergeCell ref="P356:Q356"/>
    <mergeCell ref="M356:O356"/>
    <mergeCell ref="F357:I357"/>
    <mergeCell ref="P357:Q357"/>
    <mergeCell ref="M357:O357"/>
    <mergeCell ref="F358:I358"/>
    <mergeCell ref="P358:Q358"/>
    <mergeCell ref="M358:O358"/>
    <mergeCell ref="F359:I359"/>
    <mergeCell ref="P359:Q359"/>
    <mergeCell ref="M359:O359"/>
    <mergeCell ref="F360:I360"/>
    <mergeCell ref="P360:Q360"/>
    <mergeCell ref="M360:O360"/>
    <mergeCell ref="F361:I361"/>
    <mergeCell ref="P361:Q361"/>
    <mergeCell ref="M361:O361"/>
    <mergeCell ref="F362:I362"/>
    <mergeCell ref="P362:Q362"/>
    <mergeCell ref="M362:O362"/>
    <mergeCell ref="F363:I363"/>
    <mergeCell ref="P363:Q363"/>
    <mergeCell ref="M363:O363"/>
    <mergeCell ref="F364:I364"/>
    <mergeCell ref="P364:Q364"/>
    <mergeCell ref="M364:O364"/>
    <mergeCell ref="F365:I365"/>
    <mergeCell ref="P365:Q365"/>
    <mergeCell ref="M365:O365"/>
    <mergeCell ref="F367:I367"/>
    <mergeCell ref="P367:Q367"/>
    <mergeCell ref="M367:O367"/>
    <mergeCell ref="F368:I368"/>
    <mergeCell ref="F369:I369"/>
    <mergeCell ref="P369:Q369"/>
    <mergeCell ref="M369:O369"/>
    <mergeCell ref="F370:I370"/>
    <mergeCell ref="P370:Q370"/>
    <mergeCell ref="M370:O370"/>
    <mergeCell ref="F371:I371"/>
    <mergeCell ref="P371:Q371"/>
    <mergeCell ref="M371:O371"/>
    <mergeCell ref="F372:I372"/>
    <mergeCell ref="P372:Q372"/>
    <mergeCell ref="M372:O372"/>
    <mergeCell ref="F373:I373"/>
    <mergeCell ref="P373:Q373"/>
    <mergeCell ref="M373:O373"/>
    <mergeCell ref="F374:I374"/>
    <mergeCell ref="P374:Q374"/>
    <mergeCell ref="M374:O374"/>
    <mergeCell ref="F375:I375"/>
    <mergeCell ref="P375:Q375"/>
    <mergeCell ref="M375:O375"/>
    <mergeCell ref="F376:I376"/>
    <mergeCell ref="P376:Q376"/>
    <mergeCell ref="M376:O376"/>
    <mergeCell ref="F377:I377"/>
    <mergeCell ref="P377:Q377"/>
    <mergeCell ref="M377:O377"/>
    <mergeCell ref="F378:I378"/>
    <mergeCell ref="P378:Q378"/>
    <mergeCell ref="M378:O378"/>
    <mergeCell ref="F379:I379"/>
    <mergeCell ref="P379:Q379"/>
    <mergeCell ref="M379:O379"/>
    <mergeCell ref="F380:I380"/>
    <mergeCell ref="P380:Q380"/>
    <mergeCell ref="M380:O380"/>
    <mergeCell ref="F381:I381"/>
    <mergeCell ref="P381:Q381"/>
    <mergeCell ref="M381:O381"/>
    <mergeCell ref="F382:I382"/>
    <mergeCell ref="P382:Q382"/>
    <mergeCell ref="M382:O382"/>
    <mergeCell ref="F383:I383"/>
    <mergeCell ref="P383:Q383"/>
    <mergeCell ref="M383:O383"/>
    <mergeCell ref="F384:I384"/>
    <mergeCell ref="P384:Q384"/>
    <mergeCell ref="M384:O384"/>
    <mergeCell ref="F385:I385"/>
    <mergeCell ref="P385:Q385"/>
    <mergeCell ref="M385:O385"/>
    <mergeCell ref="F386:I386"/>
    <mergeCell ref="P386:Q386"/>
    <mergeCell ref="M386:O386"/>
    <mergeCell ref="F387:I387"/>
    <mergeCell ref="P387:Q387"/>
    <mergeCell ref="M387:O387"/>
    <mergeCell ref="F388:I388"/>
    <mergeCell ref="P388:Q388"/>
    <mergeCell ref="M388:O388"/>
    <mergeCell ref="F389:I389"/>
    <mergeCell ref="P389:Q389"/>
    <mergeCell ref="M389:O389"/>
    <mergeCell ref="F391:I391"/>
    <mergeCell ref="P391:Q391"/>
    <mergeCell ref="M391:O391"/>
    <mergeCell ref="F392:I392"/>
    <mergeCell ref="F393:I393"/>
    <mergeCell ref="P393:Q393"/>
    <mergeCell ref="M393:O393"/>
    <mergeCell ref="F394:I394"/>
    <mergeCell ref="F395:I395"/>
    <mergeCell ref="P395:Q395"/>
    <mergeCell ref="M395:O395"/>
    <mergeCell ref="F396:I396"/>
    <mergeCell ref="P396:Q396"/>
    <mergeCell ref="M396:O396"/>
    <mergeCell ref="F398:I398"/>
    <mergeCell ref="P398:Q398"/>
    <mergeCell ref="M398:O398"/>
    <mergeCell ref="F399:I399"/>
    <mergeCell ref="P399:Q399"/>
    <mergeCell ref="M399:O399"/>
    <mergeCell ref="F400:I400"/>
    <mergeCell ref="P400:Q400"/>
    <mergeCell ref="M400:O400"/>
    <mergeCell ref="F401:I401"/>
    <mergeCell ref="P401:Q401"/>
    <mergeCell ref="M401:O401"/>
    <mergeCell ref="F403:I403"/>
    <mergeCell ref="P403:Q403"/>
    <mergeCell ref="M403:O403"/>
    <mergeCell ref="F404:I404"/>
    <mergeCell ref="P404:Q404"/>
    <mergeCell ref="M404:O404"/>
    <mergeCell ref="F405:I405"/>
    <mergeCell ref="P405:Q405"/>
    <mergeCell ref="M405:O405"/>
    <mergeCell ref="F406:I406"/>
    <mergeCell ref="P406:Q406"/>
    <mergeCell ref="M406:O406"/>
    <mergeCell ref="F407:I407"/>
    <mergeCell ref="P407:Q407"/>
    <mergeCell ref="M407:O407"/>
    <mergeCell ref="F408:I408"/>
    <mergeCell ref="P408:Q408"/>
    <mergeCell ref="M408:O408"/>
    <mergeCell ref="F409:I409"/>
    <mergeCell ref="P409:Q409"/>
    <mergeCell ref="M409:O409"/>
    <mergeCell ref="F410:I410"/>
    <mergeCell ref="P410:Q410"/>
    <mergeCell ref="M410:O410"/>
    <mergeCell ref="F411:I411"/>
    <mergeCell ref="P411:Q411"/>
    <mergeCell ref="M411:O411"/>
    <mergeCell ref="F418:I418"/>
    <mergeCell ref="F419:I419"/>
    <mergeCell ref="P419:Q419"/>
    <mergeCell ref="M419:O419"/>
    <mergeCell ref="F420:I420"/>
    <mergeCell ref="F412:I412"/>
    <mergeCell ref="P412:Q412"/>
    <mergeCell ref="M412:O412"/>
    <mergeCell ref="F413:I413"/>
    <mergeCell ref="P413:Q413"/>
    <mergeCell ref="M413:O413"/>
    <mergeCell ref="F415:I415"/>
    <mergeCell ref="P415:Q415"/>
    <mergeCell ref="M415:O415"/>
    <mergeCell ref="H1:K1"/>
    <mergeCell ref="S2:AF2"/>
    <mergeCell ref="F421:I421"/>
    <mergeCell ref="P421:Q421"/>
    <mergeCell ref="M421:O421"/>
    <mergeCell ref="F422:I422"/>
    <mergeCell ref="P422:Q422"/>
    <mergeCell ref="M422:O422"/>
    <mergeCell ref="M120:Q120"/>
    <mergeCell ref="M121:Q121"/>
    <mergeCell ref="M122:Q122"/>
    <mergeCell ref="M146:Q146"/>
    <mergeCell ref="M178:Q178"/>
    <mergeCell ref="M231:Q231"/>
    <mergeCell ref="M267:Q267"/>
    <mergeCell ref="M366:Q366"/>
    <mergeCell ref="M390:Q390"/>
    <mergeCell ref="M397:Q397"/>
    <mergeCell ref="M402:Q402"/>
    <mergeCell ref="M414:Q414"/>
    <mergeCell ref="F416:I416"/>
    <mergeCell ref="F417:I417"/>
    <mergeCell ref="P417:Q417"/>
    <mergeCell ref="M417:O417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18ZK039 - Stavební úpravy...</vt:lpstr>
      <vt:lpstr>'18ZK039 - Stavební úpravy...'!Názvy_tisku</vt:lpstr>
      <vt:lpstr>'Rekapitulace stavby'!Názvy_tisku</vt:lpstr>
      <vt:lpstr>'18ZK039 - Stavební úpravy...'!Oblast_tisku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KojzarJiri-PC\Kojzar Jiri</dc:creator>
  <cp:lastModifiedBy>Kojzar Jiri</cp:lastModifiedBy>
  <dcterms:created xsi:type="dcterms:W3CDTF">2019-01-08T08:27:40Z</dcterms:created>
  <dcterms:modified xsi:type="dcterms:W3CDTF">2019-01-08T08:38:02Z</dcterms:modified>
</cp:coreProperties>
</file>